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__2017\_Békés Megyei kerékpárutak (Dombegyház, Megyesbodzás)\Dombegyház\FEDVÉNY TERV 2\Új költségvetés\"/>
    </mc:Choice>
  </mc:AlternateContent>
  <xr:revisionPtr revIDLastSave="0" documentId="12_ncr:500000_{A8687098-E6EF-4ED2-8415-90B5B27DBA27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főősszesítő" sheetId="4" r:id="rId1"/>
    <sheet name="4439 j út mentén" sheetId="1" r:id="rId2"/>
    <sheet name="4444 j út mentén" sheetId="2" r:id="rId3"/>
  </sheets>
  <definedNames>
    <definedName name="_xlnm.Print_Titles" localSheetId="1">'4439 j út mentén'!$6:$6</definedName>
    <definedName name="_xlnm.Print_Titles" localSheetId="2">'4444 j út mentén'!$6:$6</definedName>
  </definedNames>
  <calcPr calcId="162913"/>
  <fileRecoveryPr autoRecover="0"/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8" i="2"/>
  <c r="H9" i="2"/>
  <c r="H10" i="2"/>
  <c r="H11" i="2"/>
  <c r="H12" i="2"/>
  <c r="H13" i="2"/>
  <c r="H14" i="2"/>
  <c r="H15" i="2"/>
  <c r="H16" i="2"/>
  <c r="H17" i="2"/>
  <c r="H18" i="2"/>
  <c r="H19" i="2"/>
  <c r="H8" i="2"/>
  <c r="G9" i="2"/>
  <c r="G10" i="2"/>
  <c r="G11" i="2"/>
  <c r="G12" i="2"/>
  <c r="G13" i="2"/>
  <c r="G14" i="2"/>
  <c r="G15" i="2"/>
  <c r="G16" i="2"/>
  <c r="G17" i="2"/>
  <c r="G18" i="2"/>
  <c r="G19" i="2"/>
  <c r="G8" i="2"/>
  <c r="I45" i="2" l="1"/>
  <c r="H45" i="2"/>
  <c r="G45" i="2"/>
  <c r="H44" i="2"/>
  <c r="G44" i="2"/>
  <c r="H43" i="2"/>
  <c r="G43" i="2"/>
  <c r="H47" i="1"/>
  <c r="G47" i="1"/>
  <c r="H46" i="1"/>
  <c r="G46" i="1"/>
  <c r="I43" i="2" l="1"/>
  <c r="I44" i="2"/>
  <c r="I46" i="1"/>
  <c r="I47" i="1"/>
  <c r="H41" i="2" l="1"/>
  <c r="G41" i="2"/>
  <c r="H40" i="2"/>
  <c r="G40" i="2"/>
  <c r="I41" i="2" l="1"/>
  <c r="I40" i="2"/>
  <c r="G43" i="1"/>
  <c r="H43" i="1"/>
  <c r="I43" i="1" l="1"/>
  <c r="G11" i="1"/>
  <c r="H11" i="1"/>
  <c r="I11" i="1" l="1"/>
  <c r="G34" i="2" l="1"/>
  <c r="G35" i="2"/>
  <c r="G36" i="2"/>
  <c r="G37" i="2"/>
  <c r="H34" i="2"/>
  <c r="H35" i="2"/>
  <c r="H36" i="2"/>
  <c r="H37" i="2"/>
  <c r="H38" i="1"/>
  <c r="G38" i="1"/>
  <c r="I38" i="1" l="1"/>
  <c r="I37" i="2"/>
  <c r="I36" i="2"/>
  <c r="I35" i="2"/>
  <c r="I34" i="2"/>
  <c r="D23" i="2"/>
  <c r="D19" i="2"/>
  <c r="D23" i="1"/>
  <c r="D19" i="1"/>
  <c r="D18" i="1"/>
  <c r="H39" i="1" l="1"/>
  <c r="H37" i="1"/>
  <c r="H40" i="1"/>
  <c r="G39" i="1"/>
  <c r="G40" i="1"/>
  <c r="G37" i="1"/>
  <c r="G15" i="1"/>
  <c r="H15" i="1"/>
  <c r="G16" i="1"/>
  <c r="H16" i="1"/>
  <c r="H25" i="2"/>
  <c r="G25" i="2"/>
  <c r="H42" i="2"/>
  <c r="G42" i="2"/>
  <c r="H39" i="2"/>
  <c r="G39" i="2"/>
  <c r="H33" i="2"/>
  <c r="G33" i="2"/>
  <c r="H31" i="2"/>
  <c r="G31" i="2"/>
  <c r="H30" i="2"/>
  <c r="G30" i="2"/>
  <c r="H29" i="2"/>
  <c r="G29" i="2"/>
  <c r="H28" i="2"/>
  <c r="G28" i="2"/>
  <c r="H27" i="2"/>
  <c r="G27" i="2"/>
  <c r="H26" i="2"/>
  <c r="G26" i="2"/>
  <c r="H24" i="2"/>
  <c r="G24" i="2"/>
  <c r="H23" i="2"/>
  <c r="G23" i="2"/>
  <c r="H22" i="2"/>
  <c r="G22" i="2"/>
  <c r="H21" i="2"/>
  <c r="G21" i="2"/>
  <c r="Q13" i="2"/>
  <c r="P13" i="2"/>
  <c r="Q12" i="2"/>
  <c r="P12" i="2"/>
  <c r="P7" i="2"/>
  <c r="R6" i="2"/>
  <c r="R5" i="2"/>
  <c r="I30" i="2" l="1"/>
  <c r="I26" i="2"/>
  <c r="I21" i="2"/>
  <c r="I39" i="2"/>
  <c r="I42" i="2"/>
  <c r="I28" i="2"/>
  <c r="R13" i="2"/>
  <c r="I33" i="2"/>
  <c r="R12" i="2"/>
  <c r="R14" i="2" s="1"/>
  <c r="R15" i="2" s="1"/>
  <c r="I22" i="2"/>
  <c r="I27" i="2"/>
  <c r="I31" i="2"/>
  <c r="R7" i="2"/>
  <c r="Q22" i="2" s="1"/>
  <c r="I25" i="2"/>
  <c r="I23" i="2"/>
  <c r="I29" i="2"/>
  <c r="I24" i="2"/>
  <c r="I15" i="1"/>
  <c r="I39" i="1"/>
  <c r="I37" i="1"/>
  <c r="I16" i="1"/>
  <c r="G46" i="2"/>
  <c r="H46" i="2"/>
  <c r="H34" i="1"/>
  <c r="G34" i="1"/>
  <c r="H33" i="1"/>
  <c r="H48" i="1"/>
  <c r="G48" i="1"/>
  <c r="I46" i="2" l="1"/>
  <c r="H47" i="2"/>
  <c r="H48" i="2" s="1"/>
  <c r="G47" i="2"/>
  <c r="G48" i="2" s="1"/>
  <c r="I48" i="1"/>
  <c r="I34" i="1"/>
  <c r="H41" i="1"/>
  <c r="H42" i="1"/>
  <c r="H44" i="1"/>
  <c r="H45" i="1"/>
  <c r="H32" i="1"/>
  <c r="H35" i="1"/>
  <c r="H22" i="1"/>
  <c r="H23" i="1"/>
  <c r="H24" i="1"/>
  <c r="H25" i="1"/>
  <c r="H26" i="1"/>
  <c r="H27" i="1"/>
  <c r="H28" i="1"/>
  <c r="H29" i="1"/>
  <c r="H30" i="1"/>
  <c r="H21" i="1"/>
  <c r="H8" i="1"/>
  <c r="G41" i="1"/>
  <c r="G42" i="1"/>
  <c r="G44" i="1"/>
  <c r="G45" i="1"/>
  <c r="G32" i="1"/>
  <c r="G33" i="1"/>
  <c r="I33" i="1" s="1"/>
  <c r="G35" i="1"/>
  <c r="G22" i="1"/>
  <c r="G23" i="1"/>
  <c r="G24" i="1"/>
  <c r="G25" i="1"/>
  <c r="G26" i="1"/>
  <c r="G27" i="1"/>
  <c r="G28" i="1"/>
  <c r="G29" i="1"/>
  <c r="G30" i="1"/>
  <c r="G19" i="1"/>
  <c r="G21" i="1"/>
  <c r="H9" i="1"/>
  <c r="H10" i="1"/>
  <c r="H12" i="1"/>
  <c r="H13" i="1"/>
  <c r="H14" i="1"/>
  <c r="H17" i="1"/>
  <c r="H18" i="1"/>
  <c r="H19" i="1"/>
  <c r="G9" i="1"/>
  <c r="G10" i="1"/>
  <c r="G12" i="1"/>
  <c r="G13" i="1"/>
  <c r="G14" i="1"/>
  <c r="G17" i="1"/>
  <c r="G18" i="1"/>
  <c r="G8" i="1"/>
  <c r="I17" i="1" l="1"/>
  <c r="I48" i="2"/>
  <c r="I47" i="2" s="1"/>
  <c r="B7" i="4"/>
  <c r="I32" i="1"/>
  <c r="I8" i="1"/>
  <c r="I29" i="1"/>
  <c r="I41" i="1"/>
  <c r="I45" i="1"/>
  <c r="I9" i="1"/>
  <c r="I13" i="1"/>
  <c r="I44" i="1"/>
  <c r="I25" i="1"/>
  <c r="I30" i="1"/>
  <c r="I10" i="1"/>
  <c r="I24" i="1"/>
  <c r="I22" i="1"/>
  <c r="I40" i="1"/>
  <c r="I42" i="1"/>
  <c r="I28" i="1"/>
  <c r="I26" i="1"/>
  <c r="I21" i="1"/>
  <c r="I23" i="1"/>
  <c r="I14" i="1"/>
  <c r="I12" i="1"/>
  <c r="I19" i="1"/>
  <c r="I18" i="1"/>
  <c r="I35" i="1"/>
  <c r="I27" i="1"/>
  <c r="G49" i="1"/>
  <c r="G50" i="1" s="1"/>
  <c r="G51" i="1" s="1"/>
  <c r="H49" i="1"/>
  <c r="H50" i="1" s="1"/>
  <c r="H51" i="1" s="1"/>
  <c r="P7" i="1"/>
  <c r="R6" i="1"/>
  <c r="R5" i="1"/>
  <c r="I49" i="1" l="1"/>
  <c r="B6" i="4" s="1"/>
  <c r="C7" i="4"/>
  <c r="D7" i="4" s="1"/>
  <c r="R7" i="1"/>
  <c r="Q13" i="1"/>
  <c r="Q12" i="1"/>
  <c r="P13" i="1"/>
  <c r="P12" i="1"/>
  <c r="I51" i="1" l="1"/>
  <c r="I50" i="1" s="1"/>
  <c r="Q22" i="1"/>
  <c r="R13" i="1"/>
  <c r="R12" i="1"/>
  <c r="C6" i="4" l="1"/>
  <c r="C8" i="4" s="1"/>
  <c r="B8" i="4"/>
  <c r="R14" i="1"/>
  <c r="R15" i="1" s="1"/>
  <c r="D6" i="4" l="1"/>
  <c r="D8" i="4" s="1"/>
</calcChain>
</file>

<file path=xl/sharedStrings.xml><?xml version="1.0" encoding="utf-8"?>
<sst xmlns="http://schemas.openxmlformats.org/spreadsheetml/2006/main" count="287" uniqueCount="121">
  <si>
    <t>Tétel</t>
  </si>
  <si>
    <t>ME</t>
  </si>
  <si>
    <t>ELŐKÉSZÍTŐ MUNKÁK</t>
  </si>
  <si>
    <t>1.</t>
  </si>
  <si>
    <t>fakivágás 30 cm törzsátmérőig tuskó kiszedéssel</t>
  </si>
  <si>
    <t>db</t>
  </si>
  <si>
    <t>sövény, cserje irtás</t>
  </si>
  <si>
    <t>m2</t>
  </si>
  <si>
    <t>humuszleszedés</t>
  </si>
  <si>
    <t>m3</t>
  </si>
  <si>
    <t>ÚTÉPÍTÉSI MUNKÁK</t>
  </si>
  <si>
    <t xml:space="preserve">bevágás </t>
  </si>
  <si>
    <t>m</t>
  </si>
  <si>
    <t>Ckt burkolat alap</t>
  </si>
  <si>
    <t>AC 8 kopó</t>
  </si>
  <si>
    <t>padkarendezés</t>
  </si>
  <si>
    <t xml:space="preserve">tábla </t>
  </si>
  <si>
    <t>oszlop</t>
  </si>
  <si>
    <t xml:space="preserve"> mennyiség </t>
  </si>
  <si>
    <t xml:space="preserve"> nettó összesen </t>
  </si>
  <si>
    <t xml:space="preserve"> összesen nettó </t>
  </si>
  <si>
    <t xml:space="preserve"> 27% áfa </t>
  </si>
  <si>
    <t xml:space="preserve"> összesen bruttó </t>
  </si>
  <si>
    <t>egyesített</t>
  </si>
  <si>
    <t>önálló</t>
  </si>
  <si>
    <t>Humusz</t>
  </si>
  <si>
    <t>ssz.</t>
  </si>
  <si>
    <t>Moldován Attila</t>
  </si>
  <si>
    <t>tervező</t>
  </si>
  <si>
    <t>felesleges föld és  humusz elszállítása 5km-ig</t>
  </si>
  <si>
    <t>tereprendezés</t>
  </si>
  <si>
    <t>mérn.óra</t>
  </si>
  <si>
    <t>útterület geodéziai kitűzése</t>
  </si>
  <si>
    <t xml:space="preserve">árok profilozás </t>
  </si>
  <si>
    <t>kiegészítő tábla</t>
  </si>
  <si>
    <t>sárga oldószeres  burkolati jel kézi</t>
  </si>
  <si>
    <t>sárga oldószeres burkolati jel gépi</t>
  </si>
  <si>
    <t>tükör simítás hengerléssel</t>
  </si>
  <si>
    <t>altalaj tömörítés Tr=90 % tükör</t>
  </si>
  <si>
    <t>altalaj tömörítés Tr=90 % padka</t>
  </si>
  <si>
    <t>töltés építés beszállított anyagból</t>
  </si>
  <si>
    <t>törmelék elszállítás 5km távolságig</t>
  </si>
  <si>
    <t xml:space="preserve">Fenntartható település közlekedésfejlesztés </t>
  </si>
  <si>
    <t>agyag ár</t>
  </si>
  <si>
    <t>munkadíj</t>
  </si>
  <si>
    <t>agyag ár összesen</t>
  </si>
  <si>
    <t>munkadíj összesen</t>
  </si>
  <si>
    <t>süllyesztett szegély</t>
  </si>
  <si>
    <t>geotextília 1 rtg (szakítószilárdság: 16-25 kN/m)</t>
  </si>
  <si>
    <t>kerti szegély</t>
  </si>
  <si>
    <t>tervezői művezetés</t>
  </si>
  <si>
    <t>homokos kavics</t>
  </si>
  <si>
    <t>burkolat bontás</t>
  </si>
  <si>
    <t>humusz elterítés  rézsű felületeken 20,0cm vastagságban</t>
  </si>
  <si>
    <t xml:space="preserve">hírközlési kábelek védelembe helyezés tervezése
</t>
  </si>
  <si>
    <t>egys.</t>
  </si>
  <si>
    <t>CSAPADÉKVÍZ ELVEZETÉS, KÖZMŰ KIVÁLTÁS BEVÉDÉS</t>
  </si>
  <si>
    <t>Dombegyház Nagyközség területén</t>
  </si>
  <si>
    <t>Önálló vonalvezetésű kerékpárút építése a 4439 j. út mentén</t>
  </si>
  <si>
    <t>10m2</t>
  </si>
  <si>
    <t>árok nyitás 1,1m2 szelvény méretig</t>
  </si>
  <si>
    <t>tábla leszerelés</t>
  </si>
  <si>
    <t>oszlop kiszedése beton tuskóval</t>
  </si>
  <si>
    <t>töltés építés, árokfeltöltés beszállított anyagból</t>
  </si>
  <si>
    <t>gázvezeték nyomvonal és gépi földmunka tiltott övezetének kitűzése geodéta által (Égáz-Dégáz nyilatkozat szerint)</t>
  </si>
  <si>
    <t>hírközlési kábelek védelembe helyezése (Invitel Zrt. 392. sorsz. Közműegyeztetési jkv. szerint)</t>
  </si>
  <si>
    <t>fakivágás 20 cm törzsátmérőig tuskó kiszedéssel</t>
  </si>
  <si>
    <t>Meglévő kerékpárút felújítása a 4444 j. út mentén</t>
  </si>
  <si>
    <t>FŐÖSSZESÍTŐ</t>
  </si>
  <si>
    <t>nettó</t>
  </si>
  <si>
    <t>ÁFA (27%)</t>
  </si>
  <si>
    <t>bruttó</t>
  </si>
  <si>
    <t>MINDÖSSZESEN:</t>
  </si>
  <si>
    <t>tábla áthelyezés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</si>
  <si>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</si>
  <si>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</si>
  <si>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</si>
  <si>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</si>
  <si>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</si>
  <si>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</si>
  <si>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</si>
  <si>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</si>
  <si>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</si>
  <si>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</si>
  <si>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</si>
  <si>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</si>
  <si>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</si>
  <si>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</si>
  <si>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</si>
  <si>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</si>
  <si>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</si>
  <si>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</si>
  <si>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</si>
  <si>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</si>
  <si>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</si>
  <si>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</si>
  <si>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</si>
  <si>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</si>
  <si>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</si>
  <si>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</si>
  <si>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</si>
  <si>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</si>
  <si>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</si>
  <si>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</si>
  <si>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</si>
  <si>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</si>
  <si>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</si>
  <si>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</si>
  <si>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</si>
  <si>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bizonytalan nyomvonalú szakasz közműfeltárása ALFÖLDVÍZ Zrt. (ARV/27-1871/2017 ikt.sz. nyilatkozata szerint)</t>
  </si>
  <si>
    <t>ivóvíz vezeték renkonstrukció ALFÖLDVÍZ Zrt. (ARV/43-437/2017 ikt.sz. nyilatkozata szerint)</t>
  </si>
  <si>
    <t>FORGALOMTECHNIKA</t>
  </si>
  <si>
    <t>egyedi kiegészítő tábla</t>
  </si>
  <si>
    <t>Békéscsaba, 2017. november hó</t>
  </si>
  <si>
    <t>Árazatlan költségvetési kiírás</t>
  </si>
  <si>
    <t>organizációs terv</t>
  </si>
  <si>
    <t>ideiglenes forgalomtechnikai terv készítése</t>
  </si>
  <si>
    <t>ideiglenes forgalomtechnika kiépítése</t>
  </si>
  <si>
    <t>készl.</t>
  </si>
  <si>
    <t>37.</t>
  </si>
  <si>
    <t>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</si>
</sst>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41" formatCode="_-* #,##0\ _F_t_-;\-* #,##0\ _F_t_-;_-* &quot;-&quot;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41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6" fontId="0" fillId="0" borderId="1" xfId="0" applyNumberFormat="1" applyBorder="1"/>
    <xf numFmtId="2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41" fontId="0" fillId="0" borderId="0" xfId="0" applyNumberFormat="1" applyAlignment="1">
      <alignment wrapText="1"/>
    </xf>
    <xf numFmtId="0" fontId="0" fillId="0" borderId="1" xfId="0" applyBorder="1" applyAlignment="1">
      <alignment horizontal="left"/>
    </xf>
    <xf numFmtId="6" fontId="2" fillId="0" borderId="1" xfId="0" applyNumberFormat="1" applyFont="1" applyBorder="1"/>
    <xf numFmtId="0" fontId="0" fillId="0" borderId="0" xfId="0" applyAlignment="1">
      <alignment vertical="top"/>
    </xf>
    <xf numFmtId="41" fontId="0" fillId="0" borderId="0" xfId="0" applyNumberFormat="1" applyAlignment="1">
      <alignment vertical="top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 wrapText="1"/>
    </xf>
    <xf numFmtId="6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6" fontId="0" fillId="0" borderId="0" xfId="0" applyNumberFormat="1"/>
    <xf numFmtId="6" fontId="0" fillId="0" borderId="5" xfId="0" applyNumberFormat="1" applyBorder="1"/>
    <xf numFmtId="6" fontId="1" fillId="0" borderId="0" xfId="0" applyNumberFormat="1" applyFont="1"/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/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/>
    <xf numFmtId="2" fontId="5" fillId="0" borderId="7" xfId="0" applyNumberFormat="1" applyFont="1" applyBorder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sqref="A1:D1"/>
    </sheetView>
  </sheetViews>
  <sheetFormatPr defaultRowHeight="15" x14ac:dyDescent="0.25"/>
  <cols>
    <col min="1" max="1" width="36.28515625" customWidth="1"/>
    <col min="2" max="4" width="15.7109375" customWidth="1"/>
  </cols>
  <sheetData>
    <row r="1" spans="1:5" ht="24.95" customHeight="1" x14ac:dyDescent="0.25">
      <c r="A1" s="49" t="s">
        <v>42</v>
      </c>
      <c r="B1" s="49"/>
      <c r="C1" s="49"/>
      <c r="D1" s="49"/>
    </row>
    <row r="2" spans="1:5" ht="24.95" customHeight="1" x14ac:dyDescent="0.25">
      <c r="A2" s="49" t="s">
        <v>57</v>
      </c>
      <c r="B2" s="49"/>
      <c r="C2" s="49"/>
      <c r="D2" s="49"/>
    </row>
    <row r="3" spans="1:5" ht="24.95" customHeight="1" x14ac:dyDescent="0.25">
      <c r="A3" s="49" t="s">
        <v>68</v>
      </c>
      <c r="B3" s="49"/>
      <c r="C3" s="49"/>
      <c r="D3" s="49"/>
    </row>
    <row r="4" spans="1:5" ht="24.95" customHeight="1" x14ac:dyDescent="0.25"/>
    <row r="5" spans="1:5" ht="24.95" customHeight="1" x14ac:dyDescent="0.25">
      <c r="B5" s="30" t="s">
        <v>69</v>
      </c>
      <c r="C5" s="30" t="s">
        <v>70</v>
      </c>
      <c r="D5" s="30" t="s">
        <v>71</v>
      </c>
    </row>
    <row r="6" spans="1:5" ht="39.950000000000003" customHeight="1" x14ac:dyDescent="0.25">
      <c r="A6" s="35" t="s">
        <v>58</v>
      </c>
      <c r="B6" s="32">
        <f>'4439 j út mentén'!I49</f>
        <v>0</v>
      </c>
      <c r="C6" s="32">
        <f>B6*0.27</f>
        <v>0</v>
      </c>
      <c r="D6" s="32">
        <f>B6+C6</f>
        <v>0</v>
      </c>
    </row>
    <row r="7" spans="1:5" ht="39.950000000000003" customHeight="1" x14ac:dyDescent="0.25">
      <c r="A7" s="35" t="s">
        <v>67</v>
      </c>
      <c r="B7" s="33">
        <f>'4444 j út mentén'!I46</f>
        <v>0</v>
      </c>
      <c r="C7" s="33">
        <f>B7*0.27</f>
        <v>0</v>
      </c>
      <c r="D7" s="33">
        <f>B7+C7</f>
        <v>0</v>
      </c>
    </row>
    <row r="8" spans="1:5" ht="24.95" customHeight="1" x14ac:dyDescent="0.25">
      <c r="A8" s="31" t="s">
        <v>72</v>
      </c>
      <c r="B8" s="34">
        <f>SUM(B6:B7)</f>
        <v>0</v>
      </c>
      <c r="C8" s="34">
        <f>SUM(C6:C7)</f>
        <v>0</v>
      </c>
      <c r="D8" s="34">
        <f>SUM(D6:D7)</f>
        <v>0</v>
      </c>
    </row>
    <row r="9" spans="1:5" ht="24.95" customHeight="1" x14ac:dyDescent="0.25"/>
    <row r="10" spans="1:5" ht="24.95" customHeight="1" x14ac:dyDescent="0.25"/>
    <row r="11" spans="1:5" ht="24.95" customHeight="1" x14ac:dyDescent="0.25">
      <c r="A11" s="50" t="s">
        <v>113</v>
      </c>
      <c r="B11" s="50"/>
      <c r="C11" s="42"/>
      <c r="D11" s="43"/>
      <c r="E11" s="42"/>
    </row>
    <row r="12" spans="1:5" ht="24.95" customHeight="1" x14ac:dyDescent="0.25">
      <c r="A12" s="42"/>
      <c r="B12" s="42"/>
      <c r="C12" s="42"/>
      <c r="D12" s="43"/>
      <c r="E12" s="42"/>
    </row>
    <row r="13" spans="1:5" ht="24.95" customHeight="1" x14ac:dyDescent="0.25">
      <c r="A13" s="42"/>
      <c r="B13" s="42"/>
      <c r="C13" s="48" t="s">
        <v>27</v>
      </c>
      <c r="D13" s="48"/>
      <c r="E13" s="48"/>
    </row>
    <row r="14" spans="1:5" ht="24.95" customHeight="1" x14ac:dyDescent="0.25">
      <c r="A14" s="42"/>
      <c r="B14" s="42"/>
      <c r="C14" s="48" t="s">
        <v>28</v>
      </c>
      <c r="D14" s="48"/>
      <c r="E14" s="48"/>
    </row>
    <row r="15" spans="1:5" ht="24.95" customHeight="1" x14ac:dyDescent="0.25"/>
  </sheetData>
  <sheetProtection algorithmName="SHA-512" hashValue="vDmi3+gwrBihvzn4IPfFuxbyyAinGmnfCXu6frNNbh3sC9HVZng5u92mkLZ5LBlducldosllXuHYI2NzCojF5w==" saltValue="LnxmY9ssyK34fua5G2NeDw==" spinCount="100000" sheet="1" objects="1" scenarios="1"/>
  <mergeCells count="6">
    <mergeCell ref="C14:E14"/>
    <mergeCell ref="A1:D1"/>
    <mergeCell ref="A2:D2"/>
    <mergeCell ref="A3:D3"/>
    <mergeCell ref="A11:B11"/>
    <mergeCell ref="C13:E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topLeftCell="A25" zoomScaleNormal="100" workbookViewId="0">
      <selection activeCell="E37" activeCellId="3" sqref="E8:F19 E21:F30 E32:F35 E37:F48"/>
    </sheetView>
  </sheetViews>
  <sheetFormatPr defaultRowHeight="15" x14ac:dyDescent="0.25"/>
  <cols>
    <col min="1" max="1" width="7.28515625" customWidth="1"/>
    <col min="2" max="2" width="40.5703125" customWidth="1"/>
    <col min="3" max="3" width="6" bestFit="1" customWidth="1"/>
    <col min="4" max="4" width="11.5703125" style="3" bestFit="1" customWidth="1"/>
    <col min="5" max="5" width="11.28515625" customWidth="1"/>
    <col min="6" max="8" width="12.5703125" style="1" customWidth="1"/>
    <col min="9" max="9" width="14.85546875" bestFit="1" customWidth="1"/>
    <col min="11" max="17" width="0" hidden="1" customWidth="1"/>
    <col min="18" max="18" width="0" style="2" hidden="1" customWidth="1"/>
    <col min="19" max="19" width="0" hidden="1" customWidth="1"/>
  </cols>
  <sheetData>
    <row r="1" spans="1:19" ht="24.95" customHeight="1" x14ac:dyDescent="0.25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2" spans="1:19" s="15" customFormat="1" ht="39" customHeight="1" x14ac:dyDescent="0.25">
      <c r="A2" s="54" t="s">
        <v>57</v>
      </c>
      <c r="B2" s="55"/>
      <c r="C2" s="55"/>
      <c r="D2" s="55"/>
      <c r="E2" s="55"/>
      <c r="F2" s="55"/>
      <c r="G2" s="55"/>
      <c r="H2" s="55"/>
      <c r="I2" s="55"/>
      <c r="R2" s="16"/>
    </row>
    <row r="3" spans="1:19" s="15" customFormat="1" ht="25.5" customHeight="1" x14ac:dyDescent="0.25">
      <c r="A3" s="54" t="s">
        <v>58</v>
      </c>
      <c r="B3" s="54"/>
      <c r="C3" s="54"/>
      <c r="D3" s="54"/>
      <c r="E3" s="54"/>
      <c r="F3" s="54"/>
      <c r="G3" s="54"/>
      <c r="H3" s="54"/>
      <c r="I3" s="54"/>
      <c r="R3" s="16"/>
    </row>
    <row r="4" spans="1:19" ht="15.75" x14ac:dyDescent="0.25">
      <c r="A4" s="49" t="s">
        <v>114</v>
      </c>
      <c r="B4" s="49"/>
      <c r="C4" s="49"/>
      <c r="D4" s="49"/>
      <c r="E4" s="49"/>
      <c r="F4" s="49"/>
      <c r="G4" s="49"/>
      <c r="H4" s="49"/>
      <c r="I4" s="49"/>
    </row>
    <row r="5" spans="1:19" x14ac:dyDescent="0.25">
      <c r="O5" t="s">
        <v>23</v>
      </c>
      <c r="P5">
        <v>971.73</v>
      </c>
      <c r="Q5">
        <v>2.75</v>
      </c>
      <c r="R5" s="2">
        <f>P5*Q5</f>
        <v>2672.2575000000002</v>
      </c>
    </row>
    <row r="6" spans="1:19" ht="47.25" customHeight="1" x14ac:dyDescent="0.25">
      <c r="A6" s="5" t="s">
        <v>26</v>
      </c>
      <c r="B6" s="5" t="s">
        <v>0</v>
      </c>
      <c r="C6" s="5" t="s">
        <v>1</v>
      </c>
      <c r="D6" s="6" t="s">
        <v>18</v>
      </c>
      <c r="E6" s="22" t="s">
        <v>43</v>
      </c>
      <c r="F6" s="22" t="s">
        <v>44</v>
      </c>
      <c r="G6" s="22" t="s">
        <v>45</v>
      </c>
      <c r="H6" s="22" t="s">
        <v>46</v>
      </c>
      <c r="I6" s="7" t="s">
        <v>19</v>
      </c>
      <c r="O6" t="s">
        <v>24</v>
      </c>
      <c r="P6">
        <v>770.47</v>
      </c>
      <c r="Q6">
        <v>2</v>
      </c>
      <c r="R6" s="2">
        <f>P6*Q6</f>
        <v>1540.94</v>
      </c>
    </row>
    <row r="7" spans="1:19" x14ac:dyDescent="0.25">
      <c r="A7" s="5" t="s">
        <v>2</v>
      </c>
      <c r="B7" s="5"/>
      <c r="C7" s="57"/>
      <c r="D7" s="58"/>
      <c r="E7" s="58"/>
      <c r="F7" s="58"/>
      <c r="G7" s="58"/>
      <c r="H7" s="58"/>
      <c r="I7" s="59"/>
      <c r="P7">
        <f>SUM(P5:P6)</f>
        <v>1742.2</v>
      </c>
      <c r="R7" s="2">
        <f>SUM(R5:R6)</f>
        <v>4213.1975000000002</v>
      </c>
    </row>
    <row r="8" spans="1:19" ht="30" x14ac:dyDescent="0.25">
      <c r="A8" s="5" t="s">
        <v>3</v>
      </c>
      <c r="B8" s="7" t="s">
        <v>4</v>
      </c>
      <c r="C8" s="5" t="s">
        <v>5</v>
      </c>
      <c r="D8" s="6">
        <v>10</v>
      </c>
      <c r="E8" s="8">
        <v>0</v>
      </c>
      <c r="F8" s="8">
        <v>0</v>
      </c>
      <c r="G8" s="9">
        <f>D8*E8</f>
        <v>0</v>
      </c>
      <c r="H8" s="9">
        <f>D8*F8</f>
        <v>0</v>
      </c>
      <c r="I8" s="9">
        <f>G8+H8</f>
        <v>0</v>
      </c>
    </row>
    <row r="9" spans="1:19" x14ac:dyDescent="0.25">
      <c r="A9" s="5" t="s">
        <v>74</v>
      </c>
      <c r="B9" s="7" t="s">
        <v>6</v>
      </c>
      <c r="C9" s="5" t="s">
        <v>59</v>
      </c>
      <c r="D9" s="6">
        <v>50</v>
      </c>
      <c r="E9" s="5">
        <v>0</v>
      </c>
      <c r="F9" s="8">
        <v>0</v>
      </c>
      <c r="G9" s="9">
        <f t="shared" ref="G9:G18" si="0">D9*E9</f>
        <v>0</v>
      </c>
      <c r="H9" s="9">
        <f t="shared" ref="H9:H19" si="1">D9*F9</f>
        <v>0</v>
      </c>
      <c r="I9" s="9">
        <f t="shared" ref="I9:I18" si="2">G9+H9</f>
        <v>0</v>
      </c>
    </row>
    <row r="10" spans="1:19" s="1" customFormat="1" ht="30" x14ac:dyDescent="0.25">
      <c r="A10" s="5" t="s">
        <v>75</v>
      </c>
      <c r="B10" s="7" t="s">
        <v>32</v>
      </c>
      <c r="C10" s="7" t="s">
        <v>31</v>
      </c>
      <c r="D10" s="6">
        <v>6</v>
      </c>
      <c r="E10" s="8">
        <v>0</v>
      </c>
      <c r="F10" s="8">
        <v>0</v>
      </c>
      <c r="G10" s="9">
        <f t="shared" si="0"/>
        <v>0</v>
      </c>
      <c r="H10" s="9">
        <f t="shared" si="1"/>
        <v>0</v>
      </c>
      <c r="I10" s="9">
        <f t="shared" si="2"/>
        <v>0</v>
      </c>
      <c r="R10" s="2"/>
    </row>
    <row r="11" spans="1:19" s="1" customFormat="1" ht="30" x14ac:dyDescent="0.25">
      <c r="A11" s="5" t="s">
        <v>76</v>
      </c>
      <c r="B11" s="7" t="s">
        <v>50</v>
      </c>
      <c r="C11" s="7" t="s">
        <v>31</v>
      </c>
      <c r="D11" s="6">
        <v>12</v>
      </c>
      <c r="E11" s="8">
        <v>0</v>
      </c>
      <c r="F11" s="8">
        <v>0</v>
      </c>
      <c r="G11" s="9">
        <f t="shared" si="0"/>
        <v>0</v>
      </c>
      <c r="H11" s="9">
        <f t="shared" si="1"/>
        <v>0</v>
      </c>
      <c r="I11" s="9">
        <f t="shared" si="2"/>
        <v>0</v>
      </c>
      <c r="R11" s="2"/>
    </row>
    <row r="12" spans="1:19" x14ac:dyDescent="0.25">
      <c r="A12" s="5" t="s">
        <v>77</v>
      </c>
      <c r="B12" s="17" t="s">
        <v>8</v>
      </c>
      <c r="C12" s="5" t="s">
        <v>9</v>
      </c>
      <c r="D12" s="6">
        <v>703</v>
      </c>
      <c r="E12" s="5">
        <v>0</v>
      </c>
      <c r="F12" s="8"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  <c r="O12" t="s">
        <v>25</v>
      </c>
      <c r="P12" t="e">
        <f>#REF!</f>
        <v>#REF!</v>
      </c>
      <c r="Q12" t="e">
        <f>Q5-#REF!+0.2</f>
        <v>#REF!</v>
      </c>
      <c r="R12" s="2" t="e">
        <f>Q12*P12</f>
        <v>#REF!</v>
      </c>
    </row>
    <row r="13" spans="1:19" ht="30" x14ac:dyDescent="0.25">
      <c r="A13" s="5" t="s">
        <v>78</v>
      </c>
      <c r="B13" s="17" t="s">
        <v>53</v>
      </c>
      <c r="C13" s="5" t="s">
        <v>7</v>
      </c>
      <c r="D13" s="6">
        <v>102.2</v>
      </c>
      <c r="E13" s="5">
        <v>0</v>
      </c>
      <c r="F13" s="8"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  <c r="P13">
        <f>P6</f>
        <v>770.47</v>
      </c>
      <c r="Q13">
        <f>Q6+0.2</f>
        <v>2.2000000000000002</v>
      </c>
      <c r="R13" s="2">
        <f>Q13*P13</f>
        <v>1695.0340000000001</v>
      </c>
    </row>
    <row r="14" spans="1:19" ht="30" x14ac:dyDescent="0.25">
      <c r="A14" s="5" t="s">
        <v>79</v>
      </c>
      <c r="B14" s="17" t="s">
        <v>29</v>
      </c>
      <c r="C14" s="5" t="s">
        <v>9</v>
      </c>
      <c r="D14" s="18">
        <v>894.8</v>
      </c>
      <c r="E14" s="5">
        <v>0</v>
      </c>
      <c r="F14" s="8">
        <v>0</v>
      </c>
      <c r="G14" s="9">
        <f t="shared" si="0"/>
        <v>0</v>
      </c>
      <c r="H14" s="9">
        <f t="shared" si="1"/>
        <v>0</v>
      </c>
      <c r="I14" s="9">
        <f t="shared" si="2"/>
        <v>0</v>
      </c>
      <c r="R14" s="2" t="e">
        <f>SUM(R12:R13)</f>
        <v>#REF!</v>
      </c>
      <c r="S14" t="s">
        <v>7</v>
      </c>
    </row>
    <row r="15" spans="1:19" x14ac:dyDescent="0.25">
      <c r="A15" s="5" t="s">
        <v>80</v>
      </c>
      <c r="B15" s="7" t="s">
        <v>52</v>
      </c>
      <c r="C15" s="5" t="s">
        <v>7</v>
      </c>
      <c r="D15" s="6">
        <v>76.7</v>
      </c>
      <c r="E15" s="5">
        <v>0</v>
      </c>
      <c r="F15" s="8">
        <v>0</v>
      </c>
      <c r="G15" s="9">
        <f t="shared" si="0"/>
        <v>0</v>
      </c>
      <c r="H15" s="9">
        <f t="shared" si="1"/>
        <v>0</v>
      </c>
      <c r="I15" s="9">
        <f t="shared" si="2"/>
        <v>0</v>
      </c>
      <c r="R15" s="2" t="e">
        <f>R14*0.2</f>
        <v>#REF!</v>
      </c>
      <c r="S15" t="s">
        <v>9</v>
      </c>
    </row>
    <row r="16" spans="1:19" x14ac:dyDescent="0.25">
      <c r="A16" s="5" t="s">
        <v>81</v>
      </c>
      <c r="B16" s="7" t="s">
        <v>41</v>
      </c>
      <c r="C16" s="5" t="s">
        <v>9</v>
      </c>
      <c r="D16" s="6">
        <v>30.68</v>
      </c>
      <c r="E16" s="8">
        <v>0</v>
      </c>
      <c r="F16" s="8">
        <v>0</v>
      </c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18" s="1" customFormat="1" x14ac:dyDescent="0.25">
      <c r="A17" s="5" t="s">
        <v>82</v>
      </c>
      <c r="B17" s="17" t="s">
        <v>37</v>
      </c>
      <c r="C17" s="5" t="s">
        <v>7</v>
      </c>
      <c r="D17" s="6">
        <v>2586.3200000000002</v>
      </c>
      <c r="E17" s="8">
        <v>0</v>
      </c>
      <c r="F17" s="8">
        <v>0</v>
      </c>
      <c r="G17" s="9">
        <f t="shared" si="0"/>
        <v>0</v>
      </c>
      <c r="H17" s="9">
        <f t="shared" si="1"/>
        <v>0</v>
      </c>
      <c r="I17" s="9">
        <f t="shared" si="2"/>
        <v>0</v>
      </c>
      <c r="R17" s="2"/>
    </row>
    <row r="18" spans="1:18" s="1" customFormat="1" x14ac:dyDescent="0.25">
      <c r="A18" s="5" t="s">
        <v>83</v>
      </c>
      <c r="B18" s="7" t="s">
        <v>39</v>
      </c>
      <c r="C18" s="5" t="s">
        <v>9</v>
      </c>
      <c r="D18" s="6">
        <f>D29*0.1</f>
        <v>89.937000000000012</v>
      </c>
      <c r="E18" s="8">
        <v>0</v>
      </c>
      <c r="F18" s="8">
        <v>0</v>
      </c>
      <c r="G18" s="9">
        <f t="shared" si="0"/>
        <v>0</v>
      </c>
      <c r="H18" s="9">
        <f t="shared" si="1"/>
        <v>0</v>
      </c>
      <c r="I18" s="9">
        <f t="shared" si="2"/>
        <v>0</v>
      </c>
      <c r="R18" s="2"/>
    </row>
    <row r="19" spans="1:18" x14ac:dyDescent="0.25">
      <c r="A19" s="5" t="s">
        <v>84</v>
      </c>
      <c r="B19" s="17" t="s">
        <v>38</v>
      </c>
      <c r="C19" s="5" t="s">
        <v>9</v>
      </c>
      <c r="D19" s="6">
        <f>D17*0.2</f>
        <v>517.26400000000001</v>
      </c>
      <c r="E19" s="5">
        <v>0</v>
      </c>
      <c r="F19" s="5">
        <v>0</v>
      </c>
      <c r="G19" s="9">
        <f>D19*E19</f>
        <v>0</v>
      </c>
      <c r="H19" s="9">
        <f t="shared" si="1"/>
        <v>0</v>
      </c>
      <c r="I19" s="9">
        <f>G19+H19</f>
        <v>0</v>
      </c>
    </row>
    <row r="20" spans="1:18" x14ac:dyDescent="0.25">
      <c r="A20" s="5" t="s">
        <v>10</v>
      </c>
      <c r="B20" s="5"/>
      <c r="C20" s="60"/>
      <c r="D20" s="61"/>
      <c r="E20" s="61"/>
      <c r="F20" s="61"/>
      <c r="G20" s="61"/>
      <c r="H20" s="61"/>
      <c r="I20" s="62"/>
    </row>
    <row r="21" spans="1:18" x14ac:dyDescent="0.25">
      <c r="A21" s="5" t="s">
        <v>85</v>
      </c>
      <c r="B21" s="21" t="s">
        <v>11</v>
      </c>
      <c r="C21" s="5" t="s">
        <v>9</v>
      </c>
      <c r="D21" s="6">
        <v>294</v>
      </c>
      <c r="E21" s="8">
        <v>0</v>
      </c>
      <c r="F21" s="8">
        <v>0</v>
      </c>
      <c r="G21" s="9">
        <f>D21*E21</f>
        <v>0</v>
      </c>
      <c r="H21" s="9">
        <f>D21*F21</f>
        <v>0</v>
      </c>
      <c r="I21" s="9">
        <f>G21+H21</f>
        <v>0</v>
      </c>
    </row>
    <row r="22" spans="1:18" ht="30" x14ac:dyDescent="0.25">
      <c r="A22" s="5" t="s">
        <v>86</v>
      </c>
      <c r="B22" s="17" t="s">
        <v>63</v>
      </c>
      <c r="C22" s="5" t="s">
        <v>9</v>
      </c>
      <c r="D22" s="18">
        <v>457</v>
      </c>
      <c r="E22" s="8">
        <v>0</v>
      </c>
      <c r="F22" s="8">
        <v>0</v>
      </c>
      <c r="G22" s="9">
        <f t="shared" ref="G22:G30" si="3">D22*E22</f>
        <v>0</v>
      </c>
      <c r="H22" s="9">
        <f t="shared" ref="H22:H30" si="4">D22*F22</f>
        <v>0</v>
      </c>
      <c r="I22" s="9">
        <f t="shared" ref="I22:I30" si="5">G22+H22</f>
        <v>0</v>
      </c>
      <c r="Q22" s="3">
        <f>R7*0.5</f>
        <v>2106.5987500000001</v>
      </c>
    </row>
    <row r="23" spans="1:18" ht="30" x14ac:dyDescent="0.25">
      <c r="A23" s="5" t="s">
        <v>87</v>
      </c>
      <c r="B23" s="17" t="s">
        <v>48</v>
      </c>
      <c r="C23" s="5" t="s">
        <v>7</v>
      </c>
      <c r="D23" s="6">
        <f>D17</f>
        <v>2586.3200000000002</v>
      </c>
      <c r="E23" s="8">
        <v>0</v>
      </c>
      <c r="F23" s="8">
        <v>0</v>
      </c>
      <c r="G23" s="9">
        <f t="shared" si="3"/>
        <v>0</v>
      </c>
      <c r="H23" s="9">
        <f t="shared" si="4"/>
        <v>0</v>
      </c>
      <c r="I23" s="9">
        <f t="shared" si="5"/>
        <v>0</v>
      </c>
    </row>
    <row r="24" spans="1:18" x14ac:dyDescent="0.25">
      <c r="A24" s="5" t="s">
        <v>88</v>
      </c>
      <c r="B24" s="5" t="s">
        <v>49</v>
      </c>
      <c r="C24" s="5" t="s">
        <v>12</v>
      </c>
      <c r="D24" s="6">
        <v>1998.6</v>
      </c>
      <c r="E24" s="8">
        <v>0</v>
      </c>
      <c r="F24" s="8">
        <v>0</v>
      </c>
      <c r="G24" s="9">
        <f t="shared" si="3"/>
        <v>0</v>
      </c>
      <c r="H24" s="9">
        <f t="shared" si="4"/>
        <v>0</v>
      </c>
      <c r="I24" s="9">
        <f t="shared" si="5"/>
        <v>0</v>
      </c>
    </row>
    <row r="25" spans="1:18" x14ac:dyDescent="0.25">
      <c r="A25" s="5" t="s">
        <v>89</v>
      </c>
      <c r="B25" s="21" t="s">
        <v>51</v>
      </c>
      <c r="C25" s="5" t="s">
        <v>9</v>
      </c>
      <c r="D25" s="6">
        <v>517.26</v>
      </c>
      <c r="E25" s="8">
        <v>0</v>
      </c>
      <c r="F25" s="8">
        <v>0</v>
      </c>
      <c r="G25" s="9">
        <f t="shared" si="3"/>
        <v>0</v>
      </c>
      <c r="H25" s="9">
        <f t="shared" si="4"/>
        <v>0</v>
      </c>
      <c r="I25" s="9">
        <f t="shared" si="5"/>
        <v>0</v>
      </c>
    </row>
    <row r="26" spans="1:18" x14ac:dyDescent="0.25">
      <c r="A26" s="5" t="s">
        <v>90</v>
      </c>
      <c r="B26" s="21" t="s">
        <v>13</v>
      </c>
      <c r="C26" s="5" t="s">
        <v>9</v>
      </c>
      <c r="D26" s="6">
        <v>351.51</v>
      </c>
      <c r="E26" s="8">
        <v>0</v>
      </c>
      <c r="F26" s="8">
        <v>0</v>
      </c>
      <c r="G26" s="9">
        <f t="shared" si="3"/>
        <v>0</v>
      </c>
      <c r="H26" s="9">
        <f t="shared" si="4"/>
        <v>0</v>
      </c>
      <c r="I26" s="9">
        <f t="shared" si="5"/>
        <v>0</v>
      </c>
    </row>
    <row r="27" spans="1:18" x14ac:dyDescent="0.25">
      <c r="A27" s="5" t="s">
        <v>91</v>
      </c>
      <c r="B27" s="21" t="s">
        <v>14</v>
      </c>
      <c r="C27" s="5" t="s">
        <v>9</v>
      </c>
      <c r="D27" s="6">
        <v>69.53</v>
      </c>
      <c r="E27" s="8">
        <v>0</v>
      </c>
      <c r="F27" s="8">
        <v>0</v>
      </c>
      <c r="G27" s="9">
        <f t="shared" si="3"/>
        <v>0</v>
      </c>
      <c r="H27" s="9">
        <f t="shared" si="4"/>
        <v>0</v>
      </c>
      <c r="I27" s="9">
        <f t="shared" si="5"/>
        <v>0</v>
      </c>
    </row>
    <row r="28" spans="1:18" x14ac:dyDescent="0.25">
      <c r="A28" s="5" t="s">
        <v>92</v>
      </c>
      <c r="B28" s="21" t="s">
        <v>14</v>
      </c>
      <c r="C28" s="5" t="s">
        <v>9</v>
      </c>
      <c r="D28" s="6">
        <v>69.53</v>
      </c>
      <c r="E28" s="8">
        <v>0</v>
      </c>
      <c r="F28" s="8">
        <v>0</v>
      </c>
      <c r="G28" s="9">
        <f t="shared" si="3"/>
        <v>0</v>
      </c>
      <c r="H28" s="9">
        <f t="shared" si="4"/>
        <v>0</v>
      </c>
      <c r="I28" s="9">
        <f t="shared" si="5"/>
        <v>0</v>
      </c>
    </row>
    <row r="29" spans="1:18" x14ac:dyDescent="0.25">
      <c r="A29" s="5" t="s">
        <v>93</v>
      </c>
      <c r="B29" s="5" t="s">
        <v>15</v>
      </c>
      <c r="C29" s="5" t="s">
        <v>7</v>
      </c>
      <c r="D29" s="6">
        <v>899.37</v>
      </c>
      <c r="E29" s="5">
        <v>0</v>
      </c>
      <c r="F29" s="5">
        <v>0</v>
      </c>
      <c r="G29" s="9">
        <f t="shared" si="3"/>
        <v>0</v>
      </c>
      <c r="H29" s="9">
        <f t="shared" si="4"/>
        <v>0</v>
      </c>
      <c r="I29" s="9">
        <f t="shared" si="5"/>
        <v>0</v>
      </c>
    </row>
    <row r="30" spans="1:18" s="1" customFormat="1" x14ac:dyDescent="0.25">
      <c r="A30" s="5" t="s">
        <v>94</v>
      </c>
      <c r="B30" s="5" t="s">
        <v>30</v>
      </c>
      <c r="C30" s="5" t="s">
        <v>7</v>
      </c>
      <c r="D30" s="6">
        <v>4091</v>
      </c>
      <c r="E30" s="5">
        <v>0</v>
      </c>
      <c r="F30" s="5">
        <v>0</v>
      </c>
      <c r="G30" s="9">
        <f t="shared" si="3"/>
        <v>0</v>
      </c>
      <c r="H30" s="9">
        <f t="shared" si="4"/>
        <v>0</v>
      </c>
      <c r="I30" s="9">
        <f t="shared" si="5"/>
        <v>0</v>
      </c>
      <c r="R30" s="2"/>
    </row>
    <row r="31" spans="1:18" s="1" customFormat="1" x14ac:dyDescent="0.25">
      <c r="A31" s="56" t="s">
        <v>56</v>
      </c>
      <c r="B31" s="56"/>
      <c r="C31" s="57"/>
      <c r="D31" s="58"/>
      <c r="E31" s="58"/>
      <c r="F31" s="58"/>
      <c r="G31" s="58"/>
      <c r="H31" s="58"/>
      <c r="I31" s="59"/>
      <c r="R31" s="2"/>
    </row>
    <row r="32" spans="1:18" s="1" customFormat="1" x14ac:dyDescent="0.25">
      <c r="A32" s="13" t="s">
        <v>95</v>
      </c>
      <c r="B32" s="13" t="s">
        <v>60</v>
      </c>
      <c r="C32" s="5" t="s">
        <v>12</v>
      </c>
      <c r="D32" s="6">
        <v>406.05</v>
      </c>
      <c r="E32" s="5">
        <v>0</v>
      </c>
      <c r="F32" s="8">
        <v>0</v>
      </c>
      <c r="G32" s="9">
        <f t="shared" ref="G32:G35" si="6">D32*E32</f>
        <v>0</v>
      </c>
      <c r="H32" s="9">
        <f t="shared" ref="H32:H35" si="7">D32*F32</f>
        <v>0</v>
      </c>
      <c r="I32" s="9">
        <f t="shared" ref="I32:I35" si="8">G32+H32</f>
        <v>0</v>
      </c>
      <c r="R32" s="2"/>
    </row>
    <row r="33" spans="1:18" s="1" customFormat="1" ht="45" x14ac:dyDescent="0.25">
      <c r="A33" s="27" t="s">
        <v>96</v>
      </c>
      <c r="B33" s="29" t="s">
        <v>64</v>
      </c>
      <c r="C33" s="5" t="s">
        <v>55</v>
      </c>
      <c r="D33" s="6">
        <v>1</v>
      </c>
      <c r="E33" s="5">
        <v>0</v>
      </c>
      <c r="F33" s="8">
        <v>0</v>
      </c>
      <c r="G33" s="9">
        <f t="shared" si="6"/>
        <v>0</v>
      </c>
      <c r="H33" s="9">
        <f t="shared" si="7"/>
        <v>0</v>
      </c>
      <c r="I33" s="9">
        <f t="shared" si="8"/>
        <v>0</v>
      </c>
      <c r="R33" s="2"/>
    </row>
    <row r="34" spans="1:18" s="1" customFormat="1" ht="45" x14ac:dyDescent="0.25">
      <c r="A34" s="27" t="s">
        <v>97</v>
      </c>
      <c r="B34" s="29" t="s">
        <v>54</v>
      </c>
      <c r="C34" s="5" t="s">
        <v>5</v>
      </c>
      <c r="D34" s="6">
        <v>1</v>
      </c>
      <c r="E34" s="5">
        <v>0</v>
      </c>
      <c r="F34" s="8">
        <v>0</v>
      </c>
      <c r="G34" s="9">
        <f t="shared" si="6"/>
        <v>0</v>
      </c>
      <c r="H34" s="9">
        <f t="shared" si="7"/>
        <v>0</v>
      </c>
      <c r="I34" s="9">
        <f t="shared" si="8"/>
        <v>0</v>
      </c>
      <c r="R34" s="2"/>
    </row>
    <row r="35" spans="1:18" s="1" customFormat="1" ht="45" x14ac:dyDescent="0.25">
      <c r="A35" s="27" t="s">
        <v>98</v>
      </c>
      <c r="B35" s="29" t="s">
        <v>65</v>
      </c>
      <c r="C35" s="5" t="s">
        <v>55</v>
      </c>
      <c r="D35" s="6">
        <v>1</v>
      </c>
      <c r="E35" s="5">
        <v>0</v>
      </c>
      <c r="F35" s="8">
        <v>0</v>
      </c>
      <c r="G35" s="9">
        <f t="shared" si="6"/>
        <v>0</v>
      </c>
      <c r="H35" s="9">
        <f t="shared" si="7"/>
        <v>0</v>
      </c>
      <c r="I35" s="9">
        <f t="shared" si="8"/>
        <v>0</v>
      </c>
      <c r="R35" s="2"/>
    </row>
    <row r="36" spans="1:18" x14ac:dyDescent="0.25">
      <c r="A36" s="5" t="s">
        <v>111</v>
      </c>
      <c r="B36" s="5"/>
      <c r="C36" s="60"/>
      <c r="D36" s="61"/>
      <c r="E36" s="61"/>
      <c r="F36" s="61"/>
      <c r="G36" s="61"/>
      <c r="H36" s="61"/>
      <c r="I36" s="62"/>
    </row>
    <row r="37" spans="1:18" s="1" customFormat="1" x14ac:dyDescent="0.25">
      <c r="A37" s="5" t="s">
        <v>99</v>
      </c>
      <c r="B37" s="5" t="s">
        <v>61</v>
      </c>
      <c r="C37" s="5" t="s">
        <v>5</v>
      </c>
      <c r="D37" s="28">
        <v>2</v>
      </c>
      <c r="E37" s="8">
        <v>0</v>
      </c>
      <c r="F37" s="8">
        <v>0</v>
      </c>
      <c r="G37" s="9">
        <f>E37*D37</f>
        <v>0</v>
      </c>
      <c r="H37" s="9">
        <f>F37*D37</f>
        <v>0</v>
      </c>
      <c r="I37" s="9">
        <f>G37+H37</f>
        <v>0</v>
      </c>
      <c r="R37" s="2"/>
    </row>
    <row r="38" spans="1:18" s="1" customFormat="1" x14ac:dyDescent="0.25">
      <c r="A38" s="5" t="s">
        <v>100</v>
      </c>
      <c r="B38" s="5" t="s">
        <v>73</v>
      </c>
      <c r="C38" s="5" t="s">
        <v>5</v>
      </c>
      <c r="D38" s="28">
        <v>1</v>
      </c>
      <c r="E38" s="8">
        <v>0</v>
      </c>
      <c r="F38" s="8">
        <v>0</v>
      </c>
      <c r="G38" s="9">
        <f>E38*D38</f>
        <v>0</v>
      </c>
      <c r="H38" s="9">
        <f>F38*D38</f>
        <v>0</v>
      </c>
      <c r="I38" s="9">
        <f>G38+H38</f>
        <v>0</v>
      </c>
      <c r="R38" s="2"/>
    </row>
    <row r="39" spans="1:18" s="1" customFormat="1" x14ac:dyDescent="0.25">
      <c r="A39" s="5" t="s">
        <v>101</v>
      </c>
      <c r="B39" s="5" t="s">
        <v>62</v>
      </c>
      <c r="C39" s="5" t="s">
        <v>5</v>
      </c>
      <c r="D39" s="28">
        <v>1</v>
      </c>
      <c r="E39" s="8">
        <v>0</v>
      </c>
      <c r="F39" s="8">
        <v>0</v>
      </c>
      <c r="G39" s="9">
        <f>E39*D39</f>
        <v>0</v>
      </c>
      <c r="H39" s="9">
        <f>F39*D39</f>
        <v>0</v>
      </c>
      <c r="I39" s="9">
        <f>G39+H39</f>
        <v>0</v>
      </c>
      <c r="R39" s="2"/>
    </row>
    <row r="40" spans="1:18" x14ac:dyDescent="0.25">
      <c r="A40" s="5" t="s">
        <v>102</v>
      </c>
      <c r="B40" s="5" t="s">
        <v>16</v>
      </c>
      <c r="C40" s="5" t="s">
        <v>5</v>
      </c>
      <c r="D40" s="28">
        <v>20</v>
      </c>
      <c r="E40" s="8">
        <v>0</v>
      </c>
      <c r="F40" s="8">
        <v>0</v>
      </c>
      <c r="G40" s="9">
        <f>D40*E40</f>
        <v>0</v>
      </c>
      <c r="H40" s="9">
        <f>D40*F40</f>
        <v>0</v>
      </c>
      <c r="I40" s="9">
        <f>G40+H40</f>
        <v>0</v>
      </c>
    </row>
    <row r="41" spans="1:18" x14ac:dyDescent="0.25">
      <c r="A41" s="5" t="s">
        <v>103</v>
      </c>
      <c r="B41" s="5" t="s">
        <v>17</v>
      </c>
      <c r="C41" s="5" t="s">
        <v>5</v>
      </c>
      <c r="D41" s="28">
        <v>18</v>
      </c>
      <c r="E41" s="8">
        <v>0</v>
      </c>
      <c r="F41" s="8">
        <v>0</v>
      </c>
      <c r="G41" s="9">
        <f t="shared" ref="G41:G48" si="9">D41*E41</f>
        <v>0</v>
      </c>
      <c r="H41" s="9">
        <f t="shared" ref="H41:H48" si="10">D41*F41</f>
        <v>0</v>
      </c>
      <c r="I41" s="9">
        <f t="shared" ref="I41:I48" si="11">G41+H41</f>
        <v>0</v>
      </c>
    </row>
    <row r="42" spans="1:18" s="1" customFormat="1" x14ac:dyDescent="0.25">
      <c r="A42" s="5" t="s">
        <v>104</v>
      </c>
      <c r="B42" s="5" t="s">
        <v>34</v>
      </c>
      <c r="C42" s="5" t="s">
        <v>5</v>
      </c>
      <c r="D42" s="28">
        <v>6</v>
      </c>
      <c r="E42" s="8">
        <v>0</v>
      </c>
      <c r="F42" s="8">
        <v>0</v>
      </c>
      <c r="G42" s="9">
        <f t="shared" si="9"/>
        <v>0</v>
      </c>
      <c r="H42" s="9">
        <f t="shared" si="10"/>
        <v>0</v>
      </c>
      <c r="I42" s="9">
        <f t="shared" si="11"/>
        <v>0</v>
      </c>
      <c r="R42" s="2"/>
    </row>
    <row r="43" spans="1:18" s="1" customFormat="1" x14ac:dyDescent="0.25">
      <c r="A43" s="5" t="s">
        <v>105</v>
      </c>
      <c r="B43" s="5" t="s">
        <v>112</v>
      </c>
      <c r="C43" s="5" t="s">
        <v>5</v>
      </c>
      <c r="D43" s="28">
        <v>2</v>
      </c>
      <c r="E43" s="8">
        <v>0</v>
      </c>
      <c r="F43" s="8">
        <v>0</v>
      </c>
      <c r="G43" s="9">
        <f t="shared" ref="G43" si="12">D43*E43</f>
        <v>0</v>
      </c>
      <c r="H43" s="9">
        <f t="shared" ref="H43" si="13">D43*F43</f>
        <v>0</v>
      </c>
      <c r="I43" s="9">
        <f t="shared" ref="I43" si="14">G43+H43</f>
        <v>0</v>
      </c>
      <c r="R43" s="2"/>
    </row>
    <row r="44" spans="1:18" s="4" customFormat="1" x14ac:dyDescent="0.25">
      <c r="A44" s="5" t="s">
        <v>106</v>
      </c>
      <c r="B44" s="7" t="s">
        <v>36</v>
      </c>
      <c r="C44" s="7" t="s">
        <v>7</v>
      </c>
      <c r="D44" s="10">
        <v>239.83</v>
      </c>
      <c r="E44" s="11">
        <v>0</v>
      </c>
      <c r="F44" s="11">
        <v>0</v>
      </c>
      <c r="G44" s="9">
        <f t="shared" si="9"/>
        <v>0</v>
      </c>
      <c r="H44" s="9">
        <f t="shared" si="10"/>
        <v>0</v>
      </c>
      <c r="I44" s="9">
        <f t="shared" si="11"/>
        <v>0</v>
      </c>
      <c r="R44" s="12"/>
    </row>
    <row r="45" spans="1:18" s="4" customFormat="1" x14ac:dyDescent="0.25">
      <c r="A45" s="5" t="s">
        <v>107</v>
      </c>
      <c r="B45" s="7" t="s">
        <v>35</v>
      </c>
      <c r="C45" s="7" t="s">
        <v>7</v>
      </c>
      <c r="D45" s="10">
        <v>17</v>
      </c>
      <c r="E45" s="11">
        <v>0</v>
      </c>
      <c r="F45" s="11">
        <v>0</v>
      </c>
      <c r="G45" s="9">
        <f t="shared" si="9"/>
        <v>0</v>
      </c>
      <c r="H45" s="9">
        <f t="shared" si="10"/>
        <v>0</v>
      </c>
      <c r="I45" s="9">
        <f t="shared" si="11"/>
        <v>0</v>
      </c>
      <c r="R45" s="12"/>
    </row>
    <row r="46" spans="1:18" s="4" customFormat="1" x14ac:dyDescent="0.25">
      <c r="A46" s="5" t="s">
        <v>108</v>
      </c>
      <c r="B46" s="21" t="s">
        <v>116</v>
      </c>
      <c r="C46" s="5" t="s">
        <v>5</v>
      </c>
      <c r="D46" s="28">
        <v>1</v>
      </c>
      <c r="E46" s="8">
        <v>0</v>
      </c>
      <c r="F46" s="8">
        <v>0</v>
      </c>
      <c r="G46" s="9">
        <f t="shared" si="9"/>
        <v>0</v>
      </c>
      <c r="H46" s="9">
        <f t="shared" si="10"/>
        <v>0</v>
      </c>
      <c r="I46" s="9">
        <f t="shared" si="11"/>
        <v>0</v>
      </c>
      <c r="R46" s="12"/>
    </row>
    <row r="47" spans="1:18" s="4" customFormat="1" x14ac:dyDescent="0.25">
      <c r="A47" s="5" t="s">
        <v>119</v>
      </c>
      <c r="B47" s="7" t="s">
        <v>117</v>
      </c>
      <c r="C47" s="5" t="s">
        <v>118</v>
      </c>
      <c r="D47" s="28">
        <v>2</v>
      </c>
      <c r="E47" s="8">
        <v>0</v>
      </c>
      <c r="F47" s="8">
        <v>0</v>
      </c>
      <c r="G47" s="9">
        <f t="shared" si="9"/>
        <v>0</v>
      </c>
      <c r="H47" s="9">
        <f t="shared" si="10"/>
        <v>0</v>
      </c>
      <c r="I47" s="9">
        <f t="shared" si="11"/>
        <v>0</v>
      </c>
      <c r="R47" s="12"/>
    </row>
    <row r="48" spans="1:18" s="1" customFormat="1" x14ac:dyDescent="0.25">
      <c r="A48" s="5" t="s">
        <v>120</v>
      </c>
      <c r="B48" s="21" t="s">
        <v>115</v>
      </c>
      <c r="C48" s="5" t="s">
        <v>5</v>
      </c>
      <c r="D48" s="6">
        <v>1</v>
      </c>
      <c r="E48" s="8">
        <v>0</v>
      </c>
      <c r="F48" s="8">
        <v>0</v>
      </c>
      <c r="G48" s="9">
        <f t="shared" si="9"/>
        <v>0</v>
      </c>
      <c r="H48" s="9">
        <f t="shared" si="10"/>
        <v>0</v>
      </c>
      <c r="I48" s="9">
        <f t="shared" si="11"/>
        <v>0</v>
      </c>
      <c r="R48" s="2"/>
    </row>
    <row r="49" spans="1:18" ht="15.75" x14ac:dyDescent="0.25">
      <c r="A49" s="1"/>
      <c r="B49" s="1"/>
      <c r="C49" s="1"/>
      <c r="D49" s="52" t="s">
        <v>20</v>
      </c>
      <c r="E49" s="52"/>
      <c r="F49" s="19"/>
      <c r="G49" s="23">
        <f>SUM(G8:G48)</f>
        <v>0</v>
      </c>
      <c r="H49" s="23">
        <f>SUM(H8:H48)</f>
        <v>0</v>
      </c>
      <c r="I49" s="14">
        <f>SUM(I8:I48)</f>
        <v>0</v>
      </c>
    </row>
    <row r="50" spans="1:18" ht="15.75" x14ac:dyDescent="0.25">
      <c r="A50" s="1"/>
      <c r="B50" s="1"/>
      <c r="C50" s="1"/>
      <c r="D50" s="52" t="s">
        <v>21</v>
      </c>
      <c r="E50" s="52"/>
      <c r="F50" s="19"/>
      <c r="G50" s="23">
        <f>G49*0.27</f>
        <v>0</v>
      </c>
      <c r="H50" s="23">
        <f>H49*0.27</f>
        <v>0</v>
      </c>
      <c r="I50" s="14">
        <f>I51-I49</f>
        <v>0</v>
      </c>
    </row>
    <row r="51" spans="1:18" ht="15.75" x14ac:dyDescent="0.25">
      <c r="A51" s="1"/>
      <c r="B51" s="1"/>
      <c r="C51" s="1"/>
      <c r="D51" s="52" t="s">
        <v>22</v>
      </c>
      <c r="E51" s="52"/>
      <c r="F51" s="19"/>
      <c r="G51" s="23">
        <f>G49+G50</f>
        <v>0</v>
      </c>
      <c r="H51" s="23">
        <f>H49+H50</f>
        <v>0</v>
      </c>
      <c r="I51" s="14">
        <f>I49*1.27</f>
        <v>0</v>
      </c>
    </row>
    <row r="53" spans="1:18" x14ac:dyDescent="0.25">
      <c r="A53" s="53" t="s">
        <v>113</v>
      </c>
      <c r="B53" s="53"/>
    </row>
    <row r="55" spans="1:18" s="1" customFormat="1" x14ac:dyDescent="0.25">
      <c r="D55" s="3"/>
      <c r="R55" s="2"/>
    </row>
    <row r="56" spans="1:18" s="1" customFormat="1" x14ac:dyDescent="0.25">
      <c r="D56" s="3"/>
      <c r="R56" s="2"/>
    </row>
    <row r="57" spans="1:18" s="1" customFormat="1" x14ac:dyDescent="0.25">
      <c r="D57" s="3"/>
      <c r="R57" s="2"/>
    </row>
    <row r="58" spans="1:18" s="1" customFormat="1" x14ac:dyDescent="0.25">
      <c r="D58" s="3"/>
      <c r="R58" s="2"/>
    </row>
    <row r="59" spans="1:18" x14ac:dyDescent="0.25">
      <c r="C59" s="51" t="s">
        <v>27</v>
      </c>
      <c r="D59" s="51"/>
      <c r="E59" s="51"/>
      <c r="F59" s="20"/>
      <c r="G59" s="20"/>
      <c r="H59" s="20"/>
    </row>
    <row r="60" spans="1:18" x14ac:dyDescent="0.25">
      <c r="C60" s="51" t="s">
        <v>28</v>
      </c>
      <c r="D60" s="51"/>
      <c r="E60" s="51"/>
      <c r="F60" s="20"/>
      <c r="G60" s="20"/>
      <c r="H60" s="20"/>
    </row>
  </sheetData>
  <sheetProtection algorithmName="SHA-512" hashValue="O0FJnQpPmdYKB9XwEKjYfUeOXoHUsOnRMJBPEun1pvRq9l1Djyr4uCyL7BiCjA63M988VRpFoE9LiqIwdzMweA==" saltValue="ay4HzokN8vAVaVx5aG0NHg==" spinCount="100000" sheet="1" objects="1" scenarios="1"/>
  <protectedRanges>
    <protectedRange sqref="E8:F19 E21:F30 E32:F35 E37:F48" name="szerkeszthető"/>
  </protectedRanges>
  <mergeCells count="15">
    <mergeCell ref="A1:I1"/>
    <mergeCell ref="A4:I4"/>
    <mergeCell ref="A31:B31"/>
    <mergeCell ref="D49:E49"/>
    <mergeCell ref="C7:I7"/>
    <mergeCell ref="C20:I20"/>
    <mergeCell ref="C31:I31"/>
    <mergeCell ref="C36:I36"/>
    <mergeCell ref="A3:I3"/>
    <mergeCell ref="C60:E60"/>
    <mergeCell ref="D50:E50"/>
    <mergeCell ref="D51:E51"/>
    <mergeCell ref="A53:B53"/>
    <mergeCell ref="A2:I2"/>
    <mergeCell ref="C59:E59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4294967293" verticalDpi="4294967293" r:id="rId1"/>
  <rowBreaks count="2" manualBreakCount="2">
    <brk id="17" max="16383" man="1"/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7"/>
  <sheetViews>
    <sheetView zoomScaleNormal="100" zoomScaleSheetLayoutView="73" workbookViewId="0">
      <selection sqref="A1:I1"/>
    </sheetView>
  </sheetViews>
  <sheetFormatPr defaultRowHeight="15" x14ac:dyDescent="0.25"/>
  <cols>
    <col min="1" max="1" width="7.28515625" style="1" customWidth="1"/>
    <col min="2" max="2" width="40.5703125" style="1" customWidth="1"/>
    <col min="3" max="3" width="6" style="1" customWidth="1"/>
    <col min="4" max="4" width="11.5703125" style="3" customWidth="1"/>
    <col min="5" max="5" width="11.28515625" style="1" customWidth="1"/>
    <col min="6" max="6" width="12.5703125" style="1" customWidth="1"/>
    <col min="7" max="8" width="13.140625" style="1" bestFit="1" customWidth="1"/>
    <col min="9" max="9" width="14.85546875" style="1" customWidth="1"/>
    <col min="10" max="10" width="9.140625" style="1"/>
    <col min="11" max="17" width="0" style="1" hidden="1" customWidth="1"/>
    <col min="18" max="18" width="0" style="2" hidden="1" customWidth="1"/>
    <col min="19" max="19" width="0" style="1" hidden="1" customWidth="1"/>
    <col min="20" max="16384" width="9.140625" style="1"/>
  </cols>
  <sheetData>
    <row r="1" spans="1:19" ht="24.95" customHeight="1" x14ac:dyDescent="0.25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2" spans="1:19" s="15" customFormat="1" ht="39" customHeight="1" x14ac:dyDescent="0.25">
      <c r="A2" s="54" t="s">
        <v>57</v>
      </c>
      <c r="B2" s="55"/>
      <c r="C2" s="55"/>
      <c r="D2" s="55"/>
      <c r="E2" s="55"/>
      <c r="F2" s="55"/>
      <c r="G2" s="55"/>
      <c r="H2" s="55"/>
      <c r="I2" s="55"/>
      <c r="R2" s="16"/>
    </row>
    <row r="3" spans="1:19" s="15" customFormat="1" ht="25.5" customHeight="1" x14ac:dyDescent="0.25">
      <c r="A3" s="54" t="s">
        <v>67</v>
      </c>
      <c r="B3" s="54"/>
      <c r="C3" s="54"/>
      <c r="D3" s="54"/>
      <c r="E3" s="54"/>
      <c r="F3" s="54"/>
      <c r="G3" s="54"/>
      <c r="H3" s="54"/>
      <c r="I3" s="54"/>
      <c r="R3" s="16"/>
    </row>
    <row r="4" spans="1:19" ht="15.75" x14ac:dyDescent="0.25">
      <c r="A4" s="49" t="s">
        <v>114</v>
      </c>
      <c r="B4" s="49"/>
      <c r="C4" s="49"/>
      <c r="D4" s="49"/>
      <c r="E4" s="49"/>
      <c r="F4" s="49"/>
      <c r="G4" s="49"/>
      <c r="H4" s="49"/>
      <c r="I4" s="49"/>
    </row>
    <row r="5" spans="1:19" x14ac:dyDescent="0.25">
      <c r="O5" s="1" t="s">
        <v>23</v>
      </c>
      <c r="P5" s="1">
        <v>971.73</v>
      </c>
      <c r="Q5" s="1">
        <v>2.75</v>
      </c>
      <c r="R5" s="2">
        <f>P5*Q5</f>
        <v>2672.2575000000002</v>
      </c>
    </row>
    <row r="6" spans="1:19" ht="47.25" customHeight="1" x14ac:dyDescent="0.25">
      <c r="A6" s="5" t="s">
        <v>26</v>
      </c>
      <c r="B6" s="5" t="s">
        <v>0</v>
      </c>
      <c r="C6" s="5" t="s">
        <v>1</v>
      </c>
      <c r="D6" s="6" t="s">
        <v>18</v>
      </c>
      <c r="E6" s="22" t="s">
        <v>43</v>
      </c>
      <c r="F6" s="22" t="s">
        <v>44</v>
      </c>
      <c r="G6" s="22" t="s">
        <v>45</v>
      </c>
      <c r="H6" s="22" t="s">
        <v>46</v>
      </c>
      <c r="I6" s="7" t="s">
        <v>19</v>
      </c>
      <c r="O6" s="1" t="s">
        <v>24</v>
      </c>
      <c r="P6" s="1">
        <v>770.47</v>
      </c>
      <c r="Q6" s="1">
        <v>2</v>
      </c>
      <c r="R6" s="2">
        <f>P6*Q6</f>
        <v>1540.94</v>
      </c>
    </row>
    <row r="7" spans="1:19" x14ac:dyDescent="0.25">
      <c r="A7" s="5" t="s">
        <v>2</v>
      </c>
      <c r="B7" s="5"/>
      <c r="C7" s="57"/>
      <c r="D7" s="58"/>
      <c r="E7" s="58"/>
      <c r="F7" s="58"/>
      <c r="G7" s="58"/>
      <c r="H7" s="58"/>
      <c r="I7" s="59"/>
      <c r="P7" s="1">
        <f>SUM(P5:P6)</f>
        <v>1742.2</v>
      </c>
      <c r="R7" s="2">
        <f>SUM(R5:R6)</f>
        <v>4213.1975000000002</v>
      </c>
    </row>
    <row r="8" spans="1:19" ht="30" x14ac:dyDescent="0.25">
      <c r="A8" s="5" t="s">
        <v>3</v>
      </c>
      <c r="B8" s="7" t="s">
        <v>66</v>
      </c>
      <c r="C8" s="5" t="s">
        <v>5</v>
      </c>
      <c r="D8" s="6">
        <v>5</v>
      </c>
      <c r="E8" s="8">
        <v>0</v>
      </c>
      <c r="F8" s="8">
        <v>0</v>
      </c>
      <c r="G8" s="9">
        <f>D8*E8</f>
        <v>0</v>
      </c>
      <c r="H8" s="9">
        <f>D8*F8</f>
        <v>0</v>
      </c>
      <c r="I8" s="9">
        <f>G8+H8</f>
        <v>0</v>
      </c>
    </row>
    <row r="9" spans="1:19" x14ac:dyDescent="0.25">
      <c r="A9" s="5" t="s">
        <v>74</v>
      </c>
      <c r="B9" s="7" t="s">
        <v>6</v>
      </c>
      <c r="C9" s="5" t="s">
        <v>59</v>
      </c>
      <c r="D9" s="6">
        <v>25</v>
      </c>
      <c r="E9" s="5">
        <v>0</v>
      </c>
      <c r="F9" s="5">
        <v>0</v>
      </c>
      <c r="G9" s="9">
        <f t="shared" ref="G9:G19" si="0">D9*E9</f>
        <v>0</v>
      </c>
      <c r="H9" s="9">
        <f t="shared" ref="H9:H19" si="1">D9*F9</f>
        <v>0</v>
      </c>
      <c r="I9" s="9">
        <f t="shared" ref="I9:I19" si="2">G9+H9</f>
        <v>0</v>
      </c>
    </row>
    <row r="10" spans="1:19" ht="30" x14ac:dyDescent="0.25">
      <c r="A10" s="5" t="s">
        <v>75</v>
      </c>
      <c r="B10" s="7" t="s">
        <v>32</v>
      </c>
      <c r="C10" s="7" t="s">
        <v>31</v>
      </c>
      <c r="D10" s="6">
        <v>3</v>
      </c>
      <c r="E10" s="8">
        <v>0</v>
      </c>
      <c r="F10" s="8">
        <v>0</v>
      </c>
      <c r="G10" s="9">
        <f t="shared" si="0"/>
        <v>0</v>
      </c>
      <c r="H10" s="9">
        <f t="shared" si="1"/>
        <v>0</v>
      </c>
      <c r="I10" s="9">
        <f t="shared" si="2"/>
        <v>0</v>
      </c>
    </row>
    <row r="11" spans="1:19" ht="30" x14ac:dyDescent="0.25">
      <c r="A11" s="5" t="s">
        <v>76</v>
      </c>
      <c r="B11" s="7" t="s">
        <v>50</v>
      </c>
      <c r="C11" s="7" t="s">
        <v>31</v>
      </c>
      <c r="D11" s="6">
        <v>2</v>
      </c>
      <c r="E11" s="8">
        <v>0</v>
      </c>
      <c r="F11" s="8">
        <v>0</v>
      </c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19" x14ac:dyDescent="0.25">
      <c r="A12" s="5" t="s">
        <v>77</v>
      </c>
      <c r="B12" s="17" t="s">
        <v>8</v>
      </c>
      <c r="C12" s="5" t="s">
        <v>9</v>
      </c>
      <c r="D12" s="6">
        <v>108</v>
      </c>
      <c r="E12" s="5">
        <v>0</v>
      </c>
      <c r="F12" s="8"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  <c r="O12" s="1" t="s">
        <v>25</v>
      </c>
      <c r="P12" s="1" t="e">
        <f>#REF!</f>
        <v>#REF!</v>
      </c>
      <c r="Q12" s="1" t="e">
        <f>Q5-#REF!+0.2</f>
        <v>#REF!</v>
      </c>
      <c r="R12" s="2" t="e">
        <f>Q12*P12</f>
        <v>#REF!</v>
      </c>
    </row>
    <row r="13" spans="1:19" ht="30" x14ac:dyDescent="0.25">
      <c r="A13" s="5" t="s">
        <v>78</v>
      </c>
      <c r="B13" s="44" t="s">
        <v>53</v>
      </c>
      <c r="C13" s="45" t="s">
        <v>7</v>
      </c>
      <c r="D13" s="46">
        <v>20.6</v>
      </c>
      <c r="E13" s="5">
        <v>0</v>
      </c>
      <c r="F13" s="8"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  <c r="P13" s="1">
        <f>P6</f>
        <v>770.47</v>
      </c>
      <c r="Q13" s="1">
        <f>Q6+0.2</f>
        <v>2.2000000000000002</v>
      </c>
      <c r="R13" s="2">
        <f>Q13*P13</f>
        <v>1695.0340000000001</v>
      </c>
    </row>
    <row r="14" spans="1:19" ht="30" x14ac:dyDescent="0.25">
      <c r="A14" s="5" t="s">
        <v>79</v>
      </c>
      <c r="B14" s="17" t="s">
        <v>29</v>
      </c>
      <c r="C14" s="5" t="s">
        <v>9</v>
      </c>
      <c r="D14" s="18">
        <v>240.15</v>
      </c>
      <c r="E14" s="5">
        <v>0</v>
      </c>
      <c r="F14" s="8">
        <v>0</v>
      </c>
      <c r="G14" s="9">
        <f t="shared" si="0"/>
        <v>0</v>
      </c>
      <c r="H14" s="9">
        <f t="shared" si="1"/>
        <v>0</v>
      </c>
      <c r="I14" s="9">
        <f t="shared" si="2"/>
        <v>0</v>
      </c>
      <c r="R14" s="2" t="e">
        <f>SUM(R12:R13)</f>
        <v>#REF!</v>
      </c>
      <c r="S14" s="1" t="s">
        <v>7</v>
      </c>
    </row>
    <row r="15" spans="1:19" x14ac:dyDescent="0.25">
      <c r="A15" s="5" t="s">
        <v>80</v>
      </c>
      <c r="B15" s="7" t="s">
        <v>52</v>
      </c>
      <c r="C15" s="5" t="s">
        <v>7</v>
      </c>
      <c r="D15" s="6">
        <v>757</v>
      </c>
      <c r="E15" s="5">
        <v>0</v>
      </c>
      <c r="F15" s="8">
        <v>0</v>
      </c>
      <c r="G15" s="9">
        <f t="shared" si="0"/>
        <v>0</v>
      </c>
      <c r="H15" s="9">
        <f t="shared" si="1"/>
        <v>0</v>
      </c>
      <c r="I15" s="9">
        <f t="shared" si="2"/>
        <v>0</v>
      </c>
      <c r="R15" s="2" t="e">
        <f>R14*0.2</f>
        <v>#REF!</v>
      </c>
      <c r="S15" s="1" t="s">
        <v>9</v>
      </c>
    </row>
    <row r="16" spans="1:19" x14ac:dyDescent="0.25">
      <c r="A16" s="5" t="s">
        <v>81</v>
      </c>
      <c r="B16" s="7" t="s">
        <v>41</v>
      </c>
      <c r="C16" s="5" t="s">
        <v>9</v>
      </c>
      <c r="D16" s="6">
        <v>189.25</v>
      </c>
      <c r="E16" s="8">
        <v>0</v>
      </c>
      <c r="F16" s="8">
        <v>0</v>
      </c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17" x14ac:dyDescent="0.25">
      <c r="A17" s="5" t="s">
        <v>82</v>
      </c>
      <c r="B17" s="17" t="s">
        <v>37</v>
      </c>
      <c r="C17" s="5" t="s">
        <v>7</v>
      </c>
      <c r="D17" s="6">
        <v>1003.3</v>
      </c>
      <c r="E17" s="8">
        <v>0</v>
      </c>
      <c r="F17" s="8">
        <v>0</v>
      </c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17" x14ac:dyDescent="0.25">
      <c r="A18" s="5" t="s">
        <v>83</v>
      </c>
      <c r="B18" s="7" t="s">
        <v>39</v>
      </c>
      <c r="C18" s="5" t="s">
        <v>9</v>
      </c>
      <c r="D18" s="6">
        <v>33.5</v>
      </c>
      <c r="E18" s="8">
        <v>0</v>
      </c>
      <c r="F18" s="8">
        <v>0</v>
      </c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17" x14ac:dyDescent="0.25">
      <c r="A19" s="5" t="s">
        <v>84</v>
      </c>
      <c r="B19" s="17" t="s">
        <v>38</v>
      </c>
      <c r="C19" s="5" t="s">
        <v>9</v>
      </c>
      <c r="D19" s="6">
        <f>D17*0.2</f>
        <v>200.66</v>
      </c>
      <c r="E19" s="5">
        <v>0</v>
      </c>
      <c r="F19" s="8">
        <v>0</v>
      </c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17" x14ac:dyDescent="0.25">
      <c r="A20" s="5" t="s">
        <v>10</v>
      </c>
      <c r="B20" s="5"/>
      <c r="C20" s="60"/>
      <c r="D20" s="61"/>
      <c r="E20" s="61"/>
      <c r="F20" s="61"/>
      <c r="G20" s="61"/>
      <c r="H20" s="61"/>
      <c r="I20" s="62"/>
    </row>
    <row r="21" spans="1:17" x14ac:dyDescent="0.25">
      <c r="A21" s="5" t="s">
        <v>85</v>
      </c>
      <c r="B21" s="21" t="s">
        <v>11</v>
      </c>
      <c r="C21" s="5" t="s">
        <v>9</v>
      </c>
      <c r="D21" s="6">
        <v>152.75</v>
      </c>
      <c r="E21" s="8">
        <v>0</v>
      </c>
      <c r="F21" s="8">
        <v>0</v>
      </c>
      <c r="G21" s="9">
        <f>D21*E21</f>
        <v>0</v>
      </c>
      <c r="H21" s="9">
        <f>D21*F21</f>
        <v>0</v>
      </c>
      <c r="I21" s="9">
        <f>G21+H21</f>
        <v>0</v>
      </c>
    </row>
    <row r="22" spans="1:17" x14ac:dyDescent="0.25">
      <c r="A22" s="5" t="s">
        <v>86</v>
      </c>
      <c r="B22" s="17" t="s">
        <v>40</v>
      </c>
      <c r="C22" s="5" t="s">
        <v>9</v>
      </c>
      <c r="D22" s="6">
        <v>77</v>
      </c>
      <c r="E22" s="8">
        <v>0</v>
      </c>
      <c r="F22" s="8">
        <v>0</v>
      </c>
      <c r="G22" s="9">
        <f t="shared" ref="G22:G31" si="3">D22*E22</f>
        <v>0</v>
      </c>
      <c r="H22" s="9">
        <f t="shared" ref="H22:H31" si="4">D22*F22</f>
        <v>0</v>
      </c>
      <c r="I22" s="9">
        <f t="shared" ref="I22:I31" si="5">G22+H22</f>
        <v>0</v>
      </c>
      <c r="Q22" s="3">
        <f>R7*0.5</f>
        <v>2106.5987500000001</v>
      </c>
    </row>
    <row r="23" spans="1:17" ht="30" x14ac:dyDescent="0.25">
      <c r="A23" s="5" t="s">
        <v>87</v>
      </c>
      <c r="B23" s="17" t="s">
        <v>48</v>
      </c>
      <c r="C23" s="5" t="s">
        <v>7</v>
      </c>
      <c r="D23" s="6">
        <f>D17</f>
        <v>1003.3</v>
      </c>
      <c r="E23" s="8">
        <v>0</v>
      </c>
      <c r="F23" s="8">
        <v>0</v>
      </c>
      <c r="G23" s="9">
        <f t="shared" si="3"/>
        <v>0</v>
      </c>
      <c r="H23" s="9">
        <f t="shared" si="4"/>
        <v>0</v>
      </c>
      <c r="I23" s="9">
        <f t="shared" si="5"/>
        <v>0</v>
      </c>
    </row>
    <row r="24" spans="1:17" x14ac:dyDescent="0.25">
      <c r="A24" s="5" t="s">
        <v>88</v>
      </c>
      <c r="B24" s="5" t="s">
        <v>49</v>
      </c>
      <c r="C24" s="5" t="s">
        <v>12</v>
      </c>
      <c r="D24" s="6">
        <v>744.5</v>
      </c>
      <c r="E24" s="8">
        <v>0</v>
      </c>
      <c r="F24" s="8">
        <v>0</v>
      </c>
      <c r="G24" s="9">
        <f t="shared" si="3"/>
        <v>0</v>
      </c>
      <c r="H24" s="9">
        <f t="shared" si="4"/>
        <v>0</v>
      </c>
      <c r="I24" s="9">
        <f t="shared" si="5"/>
        <v>0</v>
      </c>
    </row>
    <row r="25" spans="1:17" x14ac:dyDescent="0.25">
      <c r="A25" s="5" t="s">
        <v>89</v>
      </c>
      <c r="B25" s="5" t="s">
        <v>47</v>
      </c>
      <c r="C25" s="5" t="s">
        <v>12</v>
      </c>
      <c r="D25" s="6">
        <v>126.8</v>
      </c>
      <c r="E25" s="8">
        <v>0</v>
      </c>
      <c r="F25" s="8">
        <v>0</v>
      </c>
      <c r="G25" s="9">
        <f t="shared" si="3"/>
        <v>0</v>
      </c>
      <c r="H25" s="9">
        <f t="shared" si="4"/>
        <v>0</v>
      </c>
      <c r="I25" s="9">
        <f t="shared" si="5"/>
        <v>0</v>
      </c>
    </row>
    <row r="26" spans="1:17" x14ac:dyDescent="0.25">
      <c r="A26" s="5" t="s">
        <v>90</v>
      </c>
      <c r="B26" s="21" t="s">
        <v>51</v>
      </c>
      <c r="C26" s="5" t="s">
        <v>9</v>
      </c>
      <c r="D26" s="6">
        <v>202.6</v>
      </c>
      <c r="E26" s="8">
        <v>0</v>
      </c>
      <c r="F26" s="8">
        <v>0</v>
      </c>
      <c r="G26" s="9">
        <f t="shared" si="3"/>
        <v>0</v>
      </c>
      <c r="H26" s="9">
        <f t="shared" si="4"/>
        <v>0</v>
      </c>
      <c r="I26" s="9">
        <f t="shared" si="5"/>
        <v>0</v>
      </c>
    </row>
    <row r="27" spans="1:17" x14ac:dyDescent="0.25">
      <c r="A27" s="5" t="s">
        <v>91</v>
      </c>
      <c r="B27" s="21" t="s">
        <v>13</v>
      </c>
      <c r="C27" s="5" t="s">
        <v>9</v>
      </c>
      <c r="D27" s="6">
        <v>133.18</v>
      </c>
      <c r="E27" s="8">
        <v>0</v>
      </c>
      <c r="F27" s="8">
        <v>0</v>
      </c>
      <c r="G27" s="9">
        <f t="shared" si="3"/>
        <v>0</v>
      </c>
      <c r="H27" s="9">
        <f t="shared" si="4"/>
        <v>0</v>
      </c>
      <c r="I27" s="9">
        <f t="shared" si="5"/>
        <v>0</v>
      </c>
    </row>
    <row r="28" spans="1:17" x14ac:dyDescent="0.25">
      <c r="A28" s="5" t="s">
        <v>92</v>
      </c>
      <c r="B28" s="21" t="s">
        <v>14</v>
      </c>
      <c r="C28" s="5" t="s">
        <v>9</v>
      </c>
      <c r="D28" s="6">
        <v>26.63</v>
      </c>
      <c r="E28" s="8">
        <v>0</v>
      </c>
      <c r="F28" s="8">
        <v>0</v>
      </c>
      <c r="G28" s="9">
        <f t="shared" si="3"/>
        <v>0</v>
      </c>
      <c r="H28" s="9">
        <f t="shared" si="4"/>
        <v>0</v>
      </c>
      <c r="I28" s="9">
        <f t="shared" si="5"/>
        <v>0</v>
      </c>
    </row>
    <row r="29" spans="1:17" x14ac:dyDescent="0.25">
      <c r="A29" s="5" t="s">
        <v>93</v>
      </c>
      <c r="B29" s="21" t="s">
        <v>14</v>
      </c>
      <c r="C29" s="5" t="s">
        <v>9</v>
      </c>
      <c r="D29" s="6">
        <v>26.63</v>
      </c>
      <c r="E29" s="8">
        <v>0</v>
      </c>
      <c r="F29" s="8">
        <v>0</v>
      </c>
      <c r="G29" s="9">
        <f t="shared" si="3"/>
        <v>0</v>
      </c>
      <c r="H29" s="9">
        <f t="shared" si="4"/>
        <v>0</v>
      </c>
      <c r="I29" s="9">
        <f t="shared" si="5"/>
        <v>0</v>
      </c>
    </row>
    <row r="30" spans="1:17" x14ac:dyDescent="0.25">
      <c r="A30" s="5" t="s">
        <v>94</v>
      </c>
      <c r="B30" s="5" t="s">
        <v>15</v>
      </c>
      <c r="C30" s="5" t="s">
        <v>7</v>
      </c>
      <c r="D30" s="6">
        <v>335</v>
      </c>
      <c r="E30" s="5">
        <v>0</v>
      </c>
      <c r="F30" s="5">
        <v>0</v>
      </c>
      <c r="G30" s="9">
        <f t="shared" si="3"/>
        <v>0</v>
      </c>
      <c r="H30" s="9">
        <f t="shared" si="4"/>
        <v>0</v>
      </c>
      <c r="I30" s="9">
        <f t="shared" si="5"/>
        <v>0</v>
      </c>
    </row>
    <row r="31" spans="1:17" x14ac:dyDescent="0.25">
      <c r="A31" s="5" t="s">
        <v>95</v>
      </c>
      <c r="B31" s="5" t="s">
        <v>30</v>
      </c>
      <c r="C31" s="5" t="s">
        <v>7</v>
      </c>
      <c r="D31" s="6">
        <v>850</v>
      </c>
      <c r="E31" s="5">
        <v>0</v>
      </c>
      <c r="F31" s="5">
        <v>0</v>
      </c>
      <c r="G31" s="9">
        <f t="shared" si="3"/>
        <v>0</v>
      </c>
      <c r="H31" s="9">
        <f t="shared" si="4"/>
        <v>0</v>
      </c>
      <c r="I31" s="9">
        <f t="shared" si="5"/>
        <v>0</v>
      </c>
    </row>
    <row r="32" spans="1:17" x14ac:dyDescent="0.25">
      <c r="A32" s="56" t="s">
        <v>56</v>
      </c>
      <c r="B32" s="56"/>
      <c r="C32" s="57"/>
      <c r="D32" s="58"/>
      <c r="E32" s="58"/>
      <c r="F32" s="58"/>
      <c r="G32" s="58"/>
      <c r="H32" s="58"/>
      <c r="I32" s="59"/>
    </row>
    <row r="33" spans="1:9" x14ac:dyDescent="0.25">
      <c r="A33" s="24" t="s">
        <v>96</v>
      </c>
      <c r="B33" s="24" t="s">
        <v>33</v>
      </c>
      <c r="C33" s="5" t="s">
        <v>9</v>
      </c>
      <c r="D33" s="6">
        <v>75</v>
      </c>
      <c r="E33" s="5">
        <v>0</v>
      </c>
      <c r="F33" s="8">
        <v>0</v>
      </c>
      <c r="G33" s="9">
        <f t="shared" ref="G33:G37" si="6">D33*E33</f>
        <v>0</v>
      </c>
      <c r="H33" s="9">
        <f t="shared" ref="H33:H37" si="7">D33*F33</f>
        <v>0</v>
      </c>
      <c r="I33" s="9">
        <f t="shared" ref="I33:I37" si="8">G33+H33</f>
        <v>0</v>
      </c>
    </row>
    <row r="34" spans="1:9" ht="45" x14ac:dyDescent="0.25">
      <c r="A34" s="27" t="s">
        <v>97</v>
      </c>
      <c r="B34" s="36" t="s">
        <v>54</v>
      </c>
      <c r="C34" s="37" t="s">
        <v>5</v>
      </c>
      <c r="D34" s="38">
        <v>1</v>
      </c>
      <c r="E34" s="5">
        <v>0</v>
      </c>
      <c r="F34" s="8">
        <v>0</v>
      </c>
      <c r="G34" s="9">
        <f t="shared" si="6"/>
        <v>0</v>
      </c>
      <c r="H34" s="9">
        <f t="shared" si="7"/>
        <v>0</v>
      </c>
      <c r="I34" s="9">
        <f t="shared" si="8"/>
        <v>0</v>
      </c>
    </row>
    <row r="35" spans="1:9" ht="45" x14ac:dyDescent="0.25">
      <c r="A35" s="27" t="s">
        <v>98</v>
      </c>
      <c r="B35" s="39" t="s">
        <v>65</v>
      </c>
      <c r="C35" s="40" t="s">
        <v>55</v>
      </c>
      <c r="D35" s="41">
        <v>1</v>
      </c>
      <c r="E35" s="5">
        <v>0</v>
      </c>
      <c r="F35" s="8">
        <v>0</v>
      </c>
      <c r="G35" s="9">
        <f t="shared" si="6"/>
        <v>0</v>
      </c>
      <c r="H35" s="9">
        <f t="shared" si="7"/>
        <v>0</v>
      </c>
      <c r="I35" s="9">
        <f t="shared" si="8"/>
        <v>0</v>
      </c>
    </row>
    <row r="36" spans="1:9" ht="45" x14ac:dyDescent="0.25">
      <c r="A36" s="27" t="s">
        <v>99</v>
      </c>
      <c r="B36" s="36" t="s">
        <v>109</v>
      </c>
      <c r="C36" s="37" t="s">
        <v>55</v>
      </c>
      <c r="D36" s="38">
        <v>1</v>
      </c>
      <c r="E36" s="5">
        <v>0</v>
      </c>
      <c r="F36" s="8">
        <v>0</v>
      </c>
      <c r="G36" s="9">
        <f t="shared" si="6"/>
        <v>0</v>
      </c>
      <c r="H36" s="9">
        <f t="shared" si="7"/>
        <v>0</v>
      </c>
      <c r="I36" s="9">
        <f t="shared" si="8"/>
        <v>0</v>
      </c>
    </row>
    <row r="37" spans="1:9" ht="45" x14ac:dyDescent="0.25">
      <c r="A37" s="27" t="s">
        <v>100</v>
      </c>
      <c r="B37" s="47" t="s">
        <v>110</v>
      </c>
      <c r="C37" s="40" t="s">
        <v>55</v>
      </c>
      <c r="D37" s="41">
        <v>1</v>
      </c>
      <c r="E37" s="8">
        <v>0</v>
      </c>
      <c r="F37" s="8">
        <v>0</v>
      </c>
      <c r="G37" s="9">
        <f t="shared" si="6"/>
        <v>0</v>
      </c>
      <c r="H37" s="9">
        <f t="shared" si="7"/>
        <v>0</v>
      </c>
      <c r="I37" s="9">
        <f t="shared" si="8"/>
        <v>0</v>
      </c>
    </row>
    <row r="38" spans="1:9" x14ac:dyDescent="0.25">
      <c r="A38" s="5" t="s">
        <v>111</v>
      </c>
      <c r="B38" s="5"/>
      <c r="C38" s="60"/>
      <c r="D38" s="61"/>
      <c r="E38" s="61"/>
      <c r="F38" s="61"/>
      <c r="G38" s="61"/>
      <c r="H38" s="61"/>
      <c r="I38" s="62"/>
    </row>
    <row r="39" spans="1:9" x14ac:dyDescent="0.25">
      <c r="A39" s="5" t="s">
        <v>101</v>
      </c>
      <c r="B39" s="5" t="s">
        <v>16</v>
      </c>
      <c r="C39" s="5" t="s">
        <v>5</v>
      </c>
      <c r="D39" s="28">
        <v>11</v>
      </c>
      <c r="E39" s="8">
        <v>0</v>
      </c>
      <c r="F39" s="8">
        <v>0</v>
      </c>
      <c r="G39" s="9">
        <f>D39*E39</f>
        <v>0</v>
      </c>
      <c r="H39" s="9">
        <f>D39*F39</f>
        <v>0</v>
      </c>
      <c r="I39" s="9">
        <f>G39+H39</f>
        <v>0</v>
      </c>
    </row>
    <row r="40" spans="1:9" x14ac:dyDescent="0.25">
      <c r="A40" s="5" t="s">
        <v>102</v>
      </c>
      <c r="B40" s="5" t="s">
        <v>34</v>
      </c>
      <c r="C40" s="5" t="s">
        <v>5</v>
      </c>
      <c r="D40" s="28">
        <v>4</v>
      </c>
      <c r="E40" s="8">
        <v>0</v>
      </c>
      <c r="F40" s="8">
        <v>0</v>
      </c>
      <c r="G40" s="9">
        <f t="shared" ref="G40:G41" si="9">D40*E40</f>
        <v>0</v>
      </c>
      <c r="H40" s="9">
        <f t="shared" ref="H40:H41" si="10">D40*F40</f>
        <v>0</v>
      </c>
      <c r="I40" s="9">
        <f t="shared" ref="I40:I41" si="11">G40+H40</f>
        <v>0</v>
      </c>
    </row>
    <row r="41" spans="1:9" x14ac:dyDescent="0.25">
      <c r="A41" s="5" t="s">
        <v>103</v>
      </c>
      <c r="B41" s="5" t="s">
        <v>112</v>
      </c>
      <c r="C41" s="5" t="s">
        <v>5</v>
      </c>
      <c r="D41" s="28">
        <v>2</v>
      </c>
      <c r="E41" s="8">
        <v>0</v>
      </c>
      <c r="F41" s="8">
        <v>0</v>
      </c>
      <c r="G41" s="9">
        <f t="shared" si="9"/>
        <v>0</v>
      </c>
      <c r="H41" s="9">
        <f t="shared" si="10"/>
        <v>0</v>
      </c>
      <c r="I41" s="9">
        <f t="shared" si="11"/>
        <v>0</v>
      </c>
    </row>
    <row r="42" spans="1:9" x14ac:dyDescent="0.25">
      <c r="A42" s="5" t="s">
        <v>104</v>
      </c>
      <c r="B42" s="5" t="s">
        <v>17</v>
      </c>
      <c r="C42" s="5" t="s">
        <v>5</v>
      </c>
      <c r="D42" s="28">
        <v>6</v>
      </c>
      <c r="E42" s="8">
        <v>0</v>
      </c>
      <c r="F42" s="8">
        <v>0</v>
      </c>
      <c r="G42" s="9">
        <f t="shared" ref="G42:G45" si="12">D42*E42</f>
        <v>0</v>
      </c>
      <c r="H42" s="9">
        <f t="shared" ref="H42:H45" si="13">D42*F42</f>
        <v>0</v>
      </c>
      <c r="I42" s="9">
        <f t="shared" ref="I42:I45" si="14">G42+H42</f>
        <v>0</v>
      </c>
    </row>
    <row r="43" spans="1:9" x14ac:dyDescent="0.25">
      <c r="A43" s="5" t="s">
        <v>108</v>
      </c>
      <c r="B43" s="21" t="s">
        <v>116</v>
      </c>
      <c r="C43" s="5" t="s">
        <v>5</v>
      </c>
      <c r="D43" s="28">
        <v>1</v>
      </c>
      <c r="E43" s="8">
        <v>0</v>
      </c>
      <c r="F43" s="8">
        <v>0</v>
      </c>
      <c r="G43" s="9">
        <f t="shared" si="12"/>
        <v>0</v>
      </c>
      <c r="H43" s="9">
        <f t="shared" si="13"/>
        <v>0</v>
      </c>
      <c r="I43" s="9">
        <f t="shared" si="14"/>
        <v>0</v>
      </c>
    </row>
    <row r="44" spans="1:9" x14ac:dyDescent="0.25">
      <c r="A44" s="5" t="s">
        <v>119</v>
      </c>
      <c r="B44" s="7" t="s">
        <v>117</v>
      </c>
      <c r="C44" s="5" t="s">
        <v>118</v>
      </c>
      <c r="D44" s="28">
        <v>2</v>
      </c>
      <c r="E44" s="8">
        <v>0</v>
      </c>
      <c r="F44" s="8">
        <v>0</v>
      </c>
      <c r="G44" s="9">
        <f t="shared" si="12"/>
        <v>0</v>
      </c>
      <c r="H44" s="9">
        <f t="shared" si="13"/>
        <v>0</v>
      </c>
      <c r="I44" s="9">
        <f t="shared" si="14"/>
        <v>0</v>
      </c>
    </row>
    <row r="45" spans="1:9" x14ac:dyDescent="0.25">
      <c r="A45" s="5" t="s">
        <v>120</v>
      </c>
      <c r="B45" s="21" t="s">
        <v>115</v>
      </c>
      <c r="C45" s="5" t="s">
        <v>5</v>
      </c>
      <c r="D45" s="6">
        <v>1</v>
      </c>
      <c r="E45" s="8">
        <v>0</v>
      </c>
      <c r="F45" s="8">
        <v>0</v>
      </c>
      <c r="G45" s="9">
        <f t="shared" si="12"/>
        <v>0</v>
      </c>
      <c r="H45" s="9">
        <f t="shared" si="13"/>
        <v>0</v>
      </c>
      <c r="I45" s="9">
        <f t="shared" si="14"/>
        <v>0</v>
      </c>
    </row>
    <row r="46" spans="1:9" ht="15.75" x14ac:dyDescent="0.25">
      <c r="D46" s="52" t="s">
        <v>20</v>
      </c>
      <c r="E46" s="52"/>
      <c r="F46" s="25"/>
      <c r="G46" s="23">
        <f>SUM(G8:G45)</f>
        <v>0</v>
      </c>
      <c r="H46" s="23">
        <f>SUM(H8:H45)</f>
        <v>0</v>
      </c>
      <c r="I46" s="14">
        <f>SUM(I8:I45)</f>
        <v>0</v>
      </c>
    </row>
    <row r="47" spans="1:9" ht="15.75" x14ac:dyDescent="0.25">
      <c r="D47" s="52" t="s">
        <v>21</v>
      </c>
      <c r="E47" s="52"/>
      <c r="F47" s="25"/>
      <c r="G47" s="23">
        <f>G46*0.27</f>
        <v>0</v>
      </c>
      <c r="H47" s="23">
        <f>H46*0.27</f>
        <v>0</v>
      </c>
      <c r="I47" s="14">
        <f>I48-I46</f>
        <v>0</v>
      </c>
    </row>
    <row r="48" spans="1:9" ht="15.75" x14ac:dyDescent="0.25">
      <c r="D48" s="52" t="s">
        <v>22</v>
      </c>
      <c r="E48" s="52"/>
      <c r="F48" s="25"/>
      <c r="G48" s="23">
        <f>G46+G47</f>
        <v>0</v>
      </c>
      <c r="H48" s="23">
        <f>H46+H47</f>
        <v>0</v>
      </c>
      <c r="I48" s="14">
        <f>I46*1.27</f>
        <v>0</v>
      </c>
    </row>
    <row r="50" spans="1:8" x14ac:dyDescent="0.25">
      <c r="A50" s="53" t="s">
        <v>113</v>
      </c>
      <c r="B50" s="53"/>
    </row>
    <row r="56" spans="1:8" x14ac:dyDescent="0.25">
      <c r="C56" s="51" t="s">
        <v>27</v>
      </c>
      <c r="D56" s="51"/>
      <c r="E56" s="51"/>
      <c r="F56" s="26"/>
      <c r="G56" s="26"/>
      <c r="H56" s="26"/>
    </row>
    <row r="57" spans="1:8" x14ac:dyDescent="0.25">
      <c r="C57" s="51" t="s">
        <v>28</v>
      </c>
      <c r="D57" s="51"/>
      <c r="E57" s="51"/>
      <c r="F57" s="26"/>
      <c r="G57" s="26"/>
      <c r="H57" s="26"/>
    </row>
  </sheetData>
  <sheetProtection algorithmName="SHA-512" hashValue="VPzSDne7uCoCBX1K2S12ujRQcO/DDIt6BwUtHUtXPLRCqIceDEt4/hWPaKWF8YNNMpqVjTIKa+AyhlCLgX1rWQ==" saltValue="NSIrerGAEBFbXVShPl7iNQ==" spinCount="100000" sheet="1" objects="1" scenarios="1"/>
  <protectedRanges>
    <protectedRange sqref="E8:F19 E21:F31 E33:F37 E39:F45" name="szerkesztehő"/>
  </protectedRanges>
  <mergeCells count="15">
    <mergeCell ref="A50:B50"/>
    <mergeCell ref="C56:E56"/>
    <mergeCell ref="C57:E57"/>
    <mergeCell ref="A32:B32"/>
    <mergeCell ref="C32:I32"/>
    <mergeCell ref="C38:I38"/>
    <mergeCell ref="D46:E46"/>
    <mergeCell ref="D47:E47"/>
    <mergeCell ref="D48:E48"/>
    <mergeCell ref="C20:I20"/>
    <mergeCell ref="A1:I1"/>
    <mergeCell ref="A2:I2"/>
    <mergeCell ref="A3:I3"/>
    <mergeCell ref="A4:I4"/>
    <mergeCell ref="C7:I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4294967293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főősszesítő</vt:lpstr>
      <vt:lpstr>4439 j út mentén</vt:lpstr>
      <vt:lpstr>4444 j út mentén</vt:lpstr>
      <vt:lpstr>'4439 j út mentén'!Nyomtatási_cím</vt:lpstr>
      <vt:lpstr>'4444 j út mentén'!Nyomtatási_cím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Budai Anita</cp:lastModifiedBy>
  <cp:lastPrinted>2018-04-12T11:59:32Z</cp:lastPrinted>
  <dcterms:created xsi:type="dcterms:W3CDTF">2015-05-05T08:19:42Z</dcterms:created>
  <dcterms:modified xsi:type="dcterms:W3CDTF">2018-04-26T10:54:07Z</dcterms:modified>
</cp:coreProperties>
</file>